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BF86CEF73D5F7252/Documenten/"/>
    </mc:Choice>
  </mc:AlternateContent>
  <xr:revisionPtr revIDLastSave="374" documentId="8_{578088B9-E24B-4369-9A3A-AEB8C29B8451}" xr6:coauthVersionLast="47" xr6:coauthVersionMax="47" xr10:uidLastSave="{3FACF08F-86BF-46A1-A803-FF2647BBB7D3}"/>
  <bookViews>
    <workbookView xWindow="0" yWindow="0" windowWidth="24000" windowHeight="12900" activeTab="1" xr2:uid="{2C788600-2D05-4835-BC13-95825C004FAA}"/>
  </bookViews>
  <sheets>
    <sheet name="maand" sheetId="8" r:id="rId1"/>
    <sheet name="start" sheetId="3" r:id="rId2"/>
    <sheet name="gebruikte benoemingen" sheetId="29" r:id="rId3"/>
    <sheet name="acties" sheetId="2" r:id="rId4"/>
    <sheet name="lunches" sheetId="7" r:id="rId5"/>
    <sheet name="diners" sheetId="4" r:id="rId6"/>
    <sheet name="vegetarisch veganistisch" sheetId="38" r:id="rId7"/>
    <sheet name="buffetten" sheetId="5" r:id="rId8"/>
    <sheet name="bbq's" sheetId="30" r:id="rId9"/>
    <sheet name="hapjes" sheetId="27" r:id="rId10"/>
    <sheet name="feestdagen" sheetId="35" r:id="rId11"/>
    <sheet name="borrelplanken" sheetId="48" r:id="rId12"/>
    <sheet name="Specials" sheetId="34" r:id="rId13"/>
    <sheet name="drankarrangementen" sheetId="6" r:id="rId14"/>
    <sheet name="medewerkers" sheetId="109" r:id="rId15"/>
    <sheet name="1" sheetId="110" r:id="rId16"/>
    <sheet name="2" sheetId="111" r:id="rId17"/>
    <sheet name="3" sheetId="112" r:id="rId18"/>
    <sheet name="4" sheetId="113" r:id="rId19"/>
    <sheet name="5" sheetId="114" r:id="rId20"/>
    <sheet name="6" sheetId="115" r:id="rId21"/>
    <sheet name="7" sheetId="116" r:id="rId22"/>
    <sheet name="8" sheetId="117" r:id="rId23"/>
    <sheet name="9" sheetId="118" r:id="rId24"/>
    <sheet name="10" sheetId="119" r:id="rId25"/>
    <sheet name="11" sheetId="120" r:id="rId26"/>
    <sheet name="12" sheetId="121" r:id="rId27"/>
    <sheet name="13" sheetId="122" r:id="rId28"/>
    <sheet name="14" sheetId="123" r:id="rId29"/>
    <sheet name="15" sheetId="125" r:id="rId30"/>
    <sheet name="16" sheetId="124" r:id="rId31"/>
    <sheet name="17" sheetId="126" r:id="rId32"/>
    <sheet name="18" sheetId="127" r:id="rId33"/>
    <sheet name="19" sheetId="128" r:id="rId34"/>
    <sheet name="20" sheetId="129" r:id="rId35"/>
    <sheet name="21" sheetId="130" r:id="rId36"/>
    <sheet name="22" sheetId="131" r:id="rId37"/>
    <sheet name="23" sheetId="132" r:id="rId38"/>
    <sheet name="24" sheetId="133" r:id="rId39"/>
    <sheet name="25" sheetId="134" r:id="rId40"/>
    <sheet name="26" sheetId="135" r:id="rId41"/>
    <sheet name="27" sheetId="136" r:id="rId42"/>
    <sheet name="28" sheetId="137" r:id="rId43"/>
    <sheet name="29" sheetId="138" r:id="rId44"/>
    <sheet name="30" sheetId="139" r:id="rId45"/>
    <sheet name="31" sheetId="140" r:id="rId46"/>
  </sheets>
  <externalReferences>
    <externalReference r:id="rId47"/>
  </externalReferences>
  <definedNames>
    <definedName name="babyborrel">"jan"</definedName>
    <definedName name="babyshower">Specials!$A$1:$A$12</definedName>
    <definedName name="ballonboog">acties!$P$22:$Q$25</definedName>
    <definedName name="band">acties!$K$52:$L$55</definedName>
    <definedName name="barbeque1">'bbq''s'!$A$1:$A$25</definedName>
    <definedName name="barbeque2">'bbq''s'!$C$1:$C$25</definedName>
    <definedName name="barbeque3">'bbq''s'!$E$1:$E$25</definedName>
    <definedName name="barbeque4">'bbq''s'!$G$1:$G$25</definedName>
    <definedName name="barbeque5">'bbq''s'!$I$1:$I$25</definedName>
    <definedName name="barbeque6">'bbq''s'!$K$1:$K$25</definedName>
    <definedName name="barbeque7">'bbq''s'!$M$1:$M$25</definedName>
    <definedName name="barbeque8">'bbq''s'!$O$1:$O$25</definedName>
    <definedName name="baropen">acties!$K$62:$L$65</definedName>
    <definedName name="bbq">acties!$A$27:$B$30</definedName>
    <definedName name="bbqbuffet2">'[1]bbq2 berekening'!$M$8:$M$23</definedName>
    <definedName name="bbqbuffet4">'[1]bbq4 berekening'!$M$7:$M$23</definedName>
    <definedName name="bbqbuffet7">'[1]bbq7 berekening'!$M$6:$M$23</definedName>
    <definedName name="beveiliging">acties!$F$77:$G$80</definedName>
    <definedName name="bier1">acties!$F$82:$G$85</definedName>
    <definedName name="bier2">acties!$F$87:$G$90</definedName>
    <definedName name="bier3">acties!$F$92:$G$95</definedName>
    <definedName name="bier4">acties!$F$97:$G$100</definedName>
    <definedName name="bier5">acties!$F$102:$G$105</definedName>
    <definedName name="bier6">acties!$F$107:$G$110</definedName>
    <definedName name="bierproeverij">Specials!$G$40:$G$52</definedName>
    <definedName name="bingoavond">Specials!$A$20:$A$32</definedName>
    <definedName name="bingoavondactie">acties!$P$32:$Q$35</definedName>
    <definedName name="bloemstuk">acties!$P$17:$Q$20</definedName>
    <definedName name="borrelavond">Specials!$M$1:$M$12</definedName>
    <definedName name="borrelplank">borrelplanken!$I$1:$I$13</definedName>
    <definedName name="borrelplankluxe">borrelplanken!$K$1:$K$21</definedName>
    <definedName name="borreluurtje">'[1]materialen voor bufetten en men'!$M$35:$N$37</definedName>
    <definedName name="bruiloft">acties!$A$67:$B$70</definedName>
    <definedName name="brunch">acties!$F$62:$G$65</definedName>
    <definedName name="buffet">acties!$A$32:$B$35</definedName>
    <definedName name="buffet1">buffetten!$A$1:$A$25</definedName>
    <definedName name="buffet1inkoop">'[1]bufet1 berekening'!$R$9:$R$56</definedName>
    <definedName name="buffet2">buffetten!$C$1:$C$25</definedName>
    <definedName name="buffet3">buffetten!$E$1:$E$25</definedName>
    <definedName name="buffet3inkoop">'[1]bufet3 berekening'!$R$9:$R$51</definedName>
    <definedName name="buffet4">buffetten!$G$1:$G$25</definedName>
    <definedName name="buffet5">buffetten!$I$1:$I$25</definedName>
    <definedName name="buffet6">buffetten!$K$1:$K$25</definedName>
    <definedName name="buffet7">buffetten!$M$1:$M$25</definedName>
    <definedName name="buffet8">buffetten!$O$1:$O$25</definedName>
    <definedName name="cadeautafel">acties!$P$47:$Q$50</definedName>
    <definedName name="carnaval">feestdagen!$O$1:$O$21</definedName>
    <definedName name="ceremonie">acties!$F$42:$G$45</definedName>
    <definedName name="chocolaatjes">hapjes!$G$17:$G$24</definedName>
    <definedName name="chocolaatjesluxe">hapjes!$I$17:$I$24</definedName>
    <definedName name="chocolaatjesoptafel">acties!$P$72:$Q$75</definedName>
    <definedName name="comuniefeestluxe">Specials!$G$1:$G$12</definedName>
    <definedName name="comunifeest">Specials!$E$1:$E$12</definedName>
    <definedName name="cursus">acties!$F$52:$G$55</definedName>
    <definedName name="dag10res1">'10'!$G$48</definedName>
    <definedName name="dag10res2">'10'!$G$189</definedName>
    <definedName name="dag10res3">'10'!$G$330</definedName>
    <definedName name="dag11res1">'11'!$G$48</definedName>
    <definedName name="dag11res2">'11'!$G$189</definedName>
    <definedName name="dag11res3">'11'!$G$330</definedName>
    <definedName name="dag12res1">'12'!$G$48</definedName>
    <definedName name="dag12res2">'12'!$G$189</definedName>
    <definedName name="dag12res3">'12'!$G$330</definedName>
    <definedName name="dag13res1">'13'!$G$48</definedName>
    <definedName name="dag13res2">'13'!$G$189</definedName>
    <definedName name="dag13res3">'13'!$G$330</definedName>
    <definedName name="dag14res1">'14'!$G$48</definedName>
    <definedName name="dag14res2">'14'!$G$189</definedName>
    <definedName name="dag14res3">'14'!$G$330</definedName>
    <definedName name="dag15res1">'15'!$G$48</definedName>
    <definedName name="dag15res2">'15'!$G$189</definedName>
    <definedName name="dag15res3">'15'!$G$330</definedName>
    <definedName name="dag16res1">'16'!$G$48</definedName>
    <definedName name="dag16res2">'16'!$G$189</definedName>
    <definedName name="dag16res3">'16'!$G$330</definedName>
    <definedName name="dag17res1">'17'!$G$48</definedName>
    <definedName name="dag17res2">'17'!$G$189</definedName>
    <definedName name="dag17res3">'17'!$G$330</definedName>
    <definedName name="dag18res1">'18'!$G$48</definedName>
    <definedName name="dag18res2">'18'!$G$189</definedName>
    <definedName name="dag18res3">'18'!$G$330</definedName>
    <definedName name="dag19res1">'19'!$G$48</definedName>
    <definedName name="dag19res2">'19'!$G$189</definedName>
    <definedName name="dag19res3">'19'!$G$330</definedName>
    <definedName name="dag1res1">'1'!$G$48</definedName>
    <definedName name="dag1res2">'1'!$G$189</definedName>
    <definedName name="dag1res3">'1'!$G$330</definedName>
    <definedName name="dag20res1">'20'!$G$48</definedName>
    <definedName name="dag20res2">'20'!$G$189</definedName>
    <definedName name="dag20res3">'20'!$G$330</definedName>
    <definedName name="dag21res1">'21'!$G$48</definedName>
    <definedName name="dag21res2">'21'!$G$189</definedName>
    <definedName name="dag21res3">'21'!$G$330</definedName>
    <definedName name="dag22res1">'22'!$G$48</definedName>
    <definedName name="dag22res2">'22'!$G$189</definedName>
    <definedName name="dag22res3">'22'!$G$330</definedName>
    <definedName name="dag23res1">'23'!$G$48</definedName>
    <definedName name="dag23res2">'23'!$G$189</definedName>
    <definedName name="dag23res3">'23'!$G$330</definedName>
    <definedName name="dag24res1">'24'!$G$48</definedName>
    <definedName name="dag24res2">'24'!$G$189</definedName>
    <definedName name="dag24res3">'24'!$G$330</definedName>
    <definedName name="dag25res1">'25'!$G$48</definedName>
    <definedName name="dag25res2">'25'!$G$189</definedName>
    <definedName name="dag25res3">'25'!$G$330</definedName>
    <definedName name="dag26res1">'26'!$G$48</definedName>
    <definedName name="dag26res2">'26'!$G$189</definedName>
    <definedName name="dag26res3">'26'!$G$330</definedName>
    <definedName name="dag27res1">'27'!$G$48</definedName>
    <definedName name="dag27res2">'27'!$G$189</definedName>
    <definedName name="dag27res3">'27'!$G$330</definedName>
    <definedName name="dag28res1">'28'!$G$48</definedName>
    <definedName name="dag28res2">'28'!$G$189</definedName>
    <definedName name="dag28res3">'28'!$G$330</definedName>
    <definedName name="dag29res1">'29'!$G$48</definedName>
    <definedName name="dag29res2">'29'!$G$189</definedName>
    <definedName name="dag29res3">'29'!$G$330</definedName>
    <definedName name="dag2res1">'2'!$G$48</definedName>
    <definedName name="dag2res2">'2'!$G$189</definedName>
    <definedName name="dag2res3">'2'!$G$330</definedName>
    <definedName name="dag30res1">'30'!$G$48</definedName>
    <definedName name="dag30res2">'30'!$G$189</definedName>
    <definedName name="dag30res3">'30'!$G$330</definedName>
    <definedName name="dag31res1">'31'!$G$48</definedName>
    <definedName name="dag31res2">'31'!$G$189</definedName>
    <definedName name="dag31res3">'31'!$G$330</definedName>
    <definedName name="dag3res1">'3'!$G$48</definedName>
    <definedName name="dag3res2">'3'!$G$189</definedName>
    <definedName name="dag3res3">'3'!$G$330</definedName>
    <definedName name="dag4res1">'4'!$G$48</definedName>
    <definedName name="dag4res2">'4'!$G$189</definedName>
    <definedName name="dag4res3">'4'!$G$330</definedName>
    <definedName name="dag5res1">'5'!$G$48</definedName>
    <definedName name="dag5res2">'5'!$G$189</definedName>
    <definedName name="dag5res3">'5'!$G$330</definedName>
    <definedName name="dag6res1">'6'!$G$48</definedName>
    <definedName name="dag6res2">'6'!$G$189</definedName>
    <definedName name="dag6res3">'6'!$G$330</definedName>
    <definedName name="dag7res1">'7'!$G$48</definedName>
    <definedName name="dag7res2">'7'!$G$189</definedName>
    <definedName name="dag7res3">'7'!$G$330</definedName>
    <definedName name="dag8res1">'8'!$G$48</definedName>
    <definedName name="dag8res2">'8'!$G$189</definedName>
    <definedName name="dag8res3">'8'!$G$330</definedName>
    <definedName name="dag9res1">'9'!$G$48</definedName>
    <definedName name="dag9res2">'9'!$G$189</definedName>
    <definedName name="dag9res3">'9'!$G$330</definedName>
    <definedName name="dieet">acties!$F$67:$G$70</definedName>
    <definedName name="diner1">diners!$A$1:$A$25</definedName>
    <definedName name="diner2">diners!$C$1:$C$25</definedName>
    <definedName name="diner3">diners!$E$1:$E$25</definedName>
    <definedName name="diner4">diners!$G$1:$G$25</definedName>
    <definedName name="diner5">diners!$I$1:$I$25</definedName>
    <definedName name="diner6">diners!$K$1:$K$25</definedName>
    <definedName name="diner7">diners!$M$1:$M$25</definedName>
    <definedName name="diner8">diners!$O$1:$O$25</definedName>
    <definedName name="dinerHG">acties!$F$27:$G$29</definedName>
    <definedName name="dinerNG">acties!$F$32:$G$34</definedName>
    <definedName name="dinerTG">acties!$F$22:$G$24</definedName>
    <definedName name="dinerVG">acties!$F$17:$G$19</definedName>
    <definedName name="disckjockey">acties!$K$47:$L$50</definedName>
    <definedName name="dranken1">drankarrangementen!$A$1:$A$25</definedName>
    <definedName name="dranken2">drankarrangementen!$C$1:$C$25</definedName>
    <definedName name="dranken3">drankarrangementen!$E$1:$E$25</definedName>
    <definedName name="dranken4">drankarrangementen!$G$1:$G$25</definedName>
    <definedName name="dranken5">drankarrangementen!$I$1:$I$25</definedName>
    <definedName name="dranken6">drankarrangementen!$K$1:$K$25</definedName>
    <definedName name="dranken7">drankarrangementen!$M$1:$M$25</definedName>
    <definedName name="dranken8">drankarrangementen!$O$1:$O$25</definedName>
    <definedName name="fakkelsopterras">acties!$P$42:$Q$45</definedName>
    <definedName name="feestavond">acties!$A$72:$B$75</definedName>
    <definedName name="foodtruck">acties!$P$37:$Q$40</definedName>
    <definedName name="fotoshoot">acties!$F$72:$G$75</definedName>
    <definedName name="franksmeets">medewerkers!$A$10:$E$10</definedName>
    <definedName name="hangtafel">acties!$F$2:$G$3</definedName>
    <definedName name="hapjes1">hapjes!$A$1:$A$12</definedName>
    <definedName name="hapjes2">hapjes!$C$1:$C$12</definedName>
    <definedName name="hapjes3">hapjes!$E$1:$E$12</definedName>
    <definedName name="hapjes4">hapjes!$G$1:$G$12</definedName>
    <definedName name="hapjes5">hapjes!$I$1:$I$12</definedName>
    <definedName name="hapjes6">hapjes!$K$1:$K$12</definedName>
    <definedName name="hapjes7">hapjes!$M$1:$M$12</definedName>
    <definedName name="hapjes8">hapjes!$O$1:$O$12</definedName>
    <definedName name="hapjesplankenoptafel">acties!$P$52:$Q$55</definedName>
    <definedName name="hapjesronde1">acties!$A$37:$B$40</definedName>
    <definedName name="hapjesronde2">acties!$A$42:$B$45</definedName>
    <definedName name="hapjesronde3">acties!$A$47:$B$50</definedName>
    <definedName name="hapjesronde4">acties!$A$52:$B$55</definedName>
    <definedName name="hapjesronde5">acties!$A$57:$B$60</definedName>
    <definedName name="hapjesronde6">acties!$A$62:$B$65</definedName>
    <definedName name="heaterelektrisch">acties!$K$12:$L$15</definedName>
    <definedName name="heaterstaandgas">acties!$K$7:$L$10</definedName>
    <definedName name="hightea">Specials!$I$1:$I$12</definedName>
    <definedName name="hightealuxe">Specials!$K$1:$K$12</definedName>
    <definedName name="hoofdgerecht">'[1]materialen voor bufetten en men'!$K$39:$L$41</definedName>
    <definedName name="jademestrom">medewerkers!$A$5:$E$5</definedName>
    <definedName name="kaartclub">acties!$P$27:$Q$30</definedName>
    <definedName name="kaasplank">borrelplanken!$A$1:$A$21</definedName>
    <definedName name="kaasplankluxe">borrelplanken!$C$1:$C$21</definedName>
    <definedName name="kerstbrunch">feestdagen!$A$1:$A$21</definedName>
    <definedName name="keuzenogdoortegeven">'[1]materialen voor bufetten en men'!$A$50</definedName>
    <definedName name="kinderbbq">acties!$A$77:$B$80</definedName>
    <definedName name="kinderbuffet">acties!$A$82:$B$85</definedName>
    <definedName name="kinderfeest">Specials!$G$20:$G$32</definedName>
    <definedName name="kinderfeestluxe">Specials!$I$20:$I$32</definedName>
    <definedName name="kinderfeestthema">Specials!$K$20:$K$32</definedName>
    <definedName name="kinderknabbels">hapjes!$C$17:$C$24</definedName>
    <definedName name="kinderknabbelsoptafel">acties!$P$62:$Q$65</definedName>
    <definedName name="kindermenufrikandel">acties!$A$87:$B$90</definedName>
    <definedName name="kindermenukroket">acties!$A$92:$B$95</definedName>
    <definedName name="kindermenunuggets">acties!$A$97:$B$100</definedName>
    <definedName name="kindermiddag">acties!$F$57:$G$60</definedName>
    <definedName name="kinderstoel">acties!$K$2:$L$4</definedName>
    <definedName name="knabbelsetjes">hapjes!$A$17:$A$24</definedName>
    <definedName name="knabbelsetjesoptafel">acties!$P$57:$Q$60</definedName>
    <definedName name="koekjesassorti">hapjes!$E$17:$E$24</definedName>
    <definedName name="koekjesassortioptafel">acties!$P$67:$Q$70</definedName>
    <definedName name="koffietafel">acties!$A$22:$B$25</definedName>
    <definedName name="koffietafelcondoleance">Specials!$E$20:$E$32</definedName>
    <definedName name="koffiethee">'[1]materialen voor bufetten en men'!$M$27:$N$29</definedName>
    <definedName name="koningsdag">feestdagen!$I$1:$I$21</definedName>
    <definedName name="loesstin">medewerkers!$A$7:$E$7</definedName>
    <definedName name="lunch">acties!$A$17:$B$20</definedName>
    <definedName name="lunch1">lunches!$A$1:$A$25</definedName>
    <definedName name="lunch2">lunches!$C$1:$C$25</definedName>
    <definedName name="lunch3">lunches!$E$1:$E$25</definedName>
    <definedName name="lunch4">lunches!$G$1:$G$25</definedName>
    <definedName name="lunch5">lunches!$I$1:$I$25</definedName>
    <definedName name="lunch6">lunches!$K$1:$K$25</definedName>
    <definedName name="lunch7">lunches!$M$1:$M$25</definedName>
    <definedName name="lunch8">lunches!$O$1:$O$25</definedName>
    <definedName name="maand1">'1'!$B$1</definedName>
    <definedName name="materiaalbbq">'[1]materialen voor bufetten en men'!$A$3:$A$19</definedName>
    <definedName name="materiaalbufet">'[1]materialen voor bufetten en men'!$I$3:$I$19</definedName>
    <definedName name="materiaalpizzarette">'[1]materialen voor bufetten en men'!$M$3:$M$19</definedName>
    <definedName name="medewerker1">medewerkers!$A$4:$E$4</definedName>
    <definedName name="medewerker10">medewerkers!$A$13:$E$13</definedName>
    <definedName name="medewerker11">medewerkers!$A$14:$E$14</definedName>
    <definedName name="medewerker12">medewerkers!$A$15:$E$15</definedName>
    <definedName name="medewerker13">medewerkers!$A$16:$E$16</definedName>
    <definedName name="medewerker14">medewerkers!$A$17:$E$17</definedName>
    <definedName name="medewerker15">medewerkers!$A$18:$E$18</definedName>
    <definedName name="medewerker16">medewerkers!$A$19:$E$19</definedName>
    <definedName name="medewerker17">medewerkers!$A$20:$E$20</definedName>
    <definedName name="medewerker18">medewerkers!$A$21:$E$21</definedName>
    <definedName name="medewerker19">medewerkers!$A$22:$E$22</definedName>
    <definedName name="medewerker2">medewerkers!$A$5:$E$5</definedName>
    <definedName name="medewerker20">medewerkers!$A$23:$E$23</definedName>
    <definedName name="medewerker21">medewerkers!$A$24:$E$24</definedName>
    <definedName name="medewerker22">medewerkers!$A$25:$E$25</definedName>
    <definedName name="medewerker23">medewerkers!$A$26:$E$26</definedName>
    <definedName name="medewerker24">medewerkers!$A$27:$E$27</definedName>
    <definedName name="medewerker25">medewerkers!$A$28:$E$28</definedName>
    <definedName name="medewerker3">medewerkers!$A$6:$E$6</definedName>
    <definedName name="medewerker4">medewerkers!$A$7:$E$7</definedName>
    <definedName name="medewerker5">medewerkers!$A$8:$E$8</definedName>
    <definedName name="medewerker6">medewerkers!$A$9:$E$9</definedName>
    <definedName name="medewerker7">medewerkers!$A$10:$E$10</definedName>
    <definedName name="medewerker8">medewerkers!$A$11:$E$11</definedName>
    <definedName name="medewerker9">medewerkers!$A$12:$E$12</definedName>
    <definedName name="nagerecht">'[1]materialen voor bufetten en men'!$K$43:$L$45</definedName>
    <definedName name="nieuwjaarsdag">feestdagen!$K$1:$K$21</definedName>
    <definedName name="optreden">acties!$K$57:$L$60</definedName>
    <definedName name="opvoering">'[1]materialen voor bufetten en men'!$F$27:$G$29</definedName>
    <definedName name="opvoering1">acties!$K$22:$L$24</definedName>
    <definedName name="opvoering2">acties!$K$27:$L$29</definedName>
    <definedName name="opvoering3">acties!$K$32:$L$34</definedName>
    <definedName name="paasbrunch">feestdagen!$E$1:$E$21</definedName>
    <definedName name="pamvlassak">medewerkers!$A$4:$E$4</definedName>
    <definedName name="partysnacksportie">hapjes!$K$17:$K$23</definedName>
    <definedName name="pauze">acties!$K$17:$L$19</definedName>
    <definedName name="pinksterbrunch">feestdagen!$M$1:$M$21</definedName>
    <definedName name="pizzarette">Specials!$A$40:$A$51</definedName>
    <definedName name="pizzaretteextra">Specials!$C$40:$C$51</definedName>
    <definedName name="pizzaretteplanning">'[1]materialen voor bufetten en men'!$M$23:$N$25</definedName>
    <definedName name="plan3jan">#REF!</definedName>
    <definedName name="pretpark">acties!$K$102:$L$105</definedName>
    <definedName name="projectiescherm">acties!$K$67:$L$70</definedName>
    <definedName name="receptie">acties!$F$37:$G$40</definedName>
    <definedName name="reserveringdefinitief">'[1]materialen voor bufetten en men'!$A$52</definedName>
    <definedName name="romy">medewerkers!$A$8:$E$8</definedName>
    <definedName name="shift1">acties!$K$82:$L$84</definedName>
    <definedName name="shift2">acties!$K$87:$L$89</definedName>
    <definedName name="shift3">acties!$K$92:$L$94</definedName>
    <definedName name="sinterklaasmiddag">acties!$F$12:$G$15</definedName>
    <definedName name="snacks">acties!$A$107:$B$110</definedName>
    <definedName name="statafel">acties!$F$2:$G$3</definedName>
    <definedName name="steengrill">Specials!$O$20:$O$32</definedName>
    <definedName name="strechtent">acties!$P$7:$Q$10</definedName>
    <definedName name="tafelrechthoek">acties!$A$12:$B$15</definedName>
    <definedName name="tafelrond">acties!$A$2:$B$5</definedName>
    <definedName name="tafelvierkant">acties!$A$7:$B$10</definedName>
    <definedName name="tentsnelbouwhal">acties!$P$2:$Q$5</definedName>
    <definedName name="tentstrech">acties!$P$7:$Q$10</definedName>
    <definedName name="themadinermosselen">Specials!$K$40:$K$52</definedName>
    <definedName name="themadinerscampis">Specials!$O$40:$O$52</definedName>
    <definedName name="themadinersparerib">Specials!$M$40:$M$52</definedName>
    <definedName name="themadinersteaks">Specials!$I$40:$I$52</definedName>
    <definedName name="thomas">medewerkers!$A$9:$E$9</definedName>
    <definedName name="toke">medewerkers!$A$6:$E$6</definedName>
    <definedName name="trouwdag">acties!$F$7:$G$10</definedName>
    <definedName name="uitstapje">acties!$K$107:$L$110</definedName>
    <definedName name="vega1">'vegetarisch veganistisch'!$A$1:$A$25</definedName>
    <definedName name="vega2">'vegetarisch veganistisch'!$C$1:$C$25</definedName>
    <definedName name="vega3">'vegetarisch veganistisch'!$E$1:$E$25</definedName>
    <definedName name="vega4">'vegetarisch veganistisch'!$G$1:$G$25</definedName>
    <definedName name="vegan1">'vegetarisch veganistisch'!$I$1:$I$25</definedName>
    <definedName name="vegan2">'vegetarisch veganistisch'!$K$1:$K$25</definedName>
    <definedName name="vegan3">'vegetarisch veganistisch'!$M$1:$M$25</definedName>
    <definedName name="vegan4">'vegetarisch veganistisch'!$O$1:$O$25</definedName>
    <definedName name="vegetarian">Specials!$O$1:$O$12</definedName>
    <definedName name="vergadering">acties!$K$37:$L$40</definedName>
    <definedName name="vergaderingassortiment">Specials!$C$20:$C$32</definedName>
    <definedName name="verkeersregelaar">acties!$K$77:$L$80</definedName>
    <definedName name="visplank">borrelplanken!$M$1:$M$21</definedName>
    <definedName name="visplankluxe">borrelplanken!$O$1:$O$21</definedName>
    <definedName name="vleesplank">borrelplanken!$G$1:$G$21</definedName>
    <definedName name="voorgerecht">'[1]materialen voor bufetten en men'!$K$35:$L$37</definedName>
    <definedName name="vuurkorf">acties!$P$12:$P$13</definedName>
    <definedName name="wachtopgoedkeuringofferte">'[1]materialen voor bufetten en men'!$A$51</definedName>
    <definedName name="wandeling">acties!$F$47:$G$50</definedName>
    <definedName name="welkomstcocktail">acties!$A$102:$B$105</definedName>
    <definedName name="wijnproeverij">Specials!$E$40:$E$52</definedName>
    <definedName name="workshop">Specials!$M$20:$M$32</definedName>
    <definedName name="worstplank">borrelplanken!$E$1:$E$21</definedName>
    <definedName name="zaalaankleden">acties!$K$97:$L$100</definedName>
    <definedName name="zanger">acties!$K$42:$L$45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40" l="1"/>
  <c r="B1" i="139"/>
  <c r="G376" i="138"/>
  <c r="B1" i="138"/>
  <c r="B1" i="137"/>
  <c r="N202" i="137" s="1"/>
  <c r="O212" i="137" s="1"/>
  <c r="G376" i="136"/>
  <c r="B1" i="136"/>
  <c r="B1" i="135"/>
  <c r="B1" i="134"/>
  <c r="G376" i="133"/>
  <c r="B1" i="133"/>
  <c r="N341" i="133" s="1"/>
  <c r="O351" i="133" s="1"/>
  <c r="B1" i="132"/>
  <c r="B1" i="131"/>
  <c r="B1" i="130"/>
  <c r="S212" i="129" a="1"/>
  <c r="S212" i="129"/>
  <c r="G376" i="129"/>
  <c r="I19" i="8"/>
  <c r="G13" i="8"/>
  <c r="G11" i="8"/>
  <c r="S375" i="125" a="1"/>
  <c r="S375" i="125"/>
  <c r="S374" i="125"/>
  <c r="S374" i="125" a="1"/>
  <c r="S373" i="125" a="1"/>
  <c r="S373" i="125"/>
  <c r="S372" i="125"/>
  <c r="S372" i="125" a="1"/>
  <c r="S371" i="125" a="1"/>
  <c r="S371" i="125"/>
  <c r="S370" i="125"/>
  <c r="S370" i="125" a="1"/>
  <c r="S369" i="125" a="1"/>
  <c r="S369" i="125"/>
  <c r="S368" i="125"/>
  <c r="S368" i="125" a="1"/>
  <c r="S367" i="125" a="1"/>
  <c r="S367" i="125"/>
  <c r="S366" i="125"/>
  <c r="S366" i="125" a="1"/>
  <c r="S365" i="125" a="1"/>
  <c r="S365" i="125"/>
  <c r="S364" i="125"/>
  <c r="S364" i="125" a="1"/>
  <c r="S363" i="125" a="1"/>
  <c r="S363" i="125"/>
  <c r="S362" i="125"/>
  <c r="S362" i="125" a="1"/>
  <c r="S361" i="125" a="1"/>
  <c r="S361" i="125"/>
  <c r="S360" i="125"/>
  <c r="S360" i="125" a="1"/>
  <c r="S359" i="125" a="1"/>
  <c r="S359" i="125"/>
  <c r="S358" i="125"/>
  <c r="S358" i="125" a="1"/>
  <c r="S357" i="125" a="1"/>
  <c r="S357" i="125"/>
  <c r="S356" i="125"/>
  <c r="S356" i="125" a="1"/>
  <c r="S355" i="125" a="1"/>
  <c r="S355" i="125"/>
  <c r="S354" i="125"/>
  <c r="S354" i="125" a="1"/>
  <c r="S353" i="125" a="1"/>
  <c r="S353" i="125"/>
  <c r="S352" i="125"/>
  <c r="S352" i="125" a="1"/>
  <c r="S351" i="125" a="1"/>
  <c r="S351" i="125"/>
  <c r="M351" i="125"/>
  <c r="G331" i="125"/>
  <c r="G377" i="125"/>
  <c r="E331" i="125"/>
  <c r="E377" i="125"/>
  <c r="B331" i="125"/>
  <c r="B377" i="125"/>
  <c r="G330" i="125"/>
  <c r="G376" i="125"/>
  <c r="S236" i="125"/>
  <c r="S236" i="125" a="1"/>
  <c r="S235" i="125"/>
  <c r="S235" i="125" a="1"/>
  <c r="S234" i="125"/>
  <c r="S234" i="125" a="1"/>
  <c r="S233" i="125" a="1"/>
  <c r="S233" i="125"/>
  <c r="S232" i="125"/>
  <c r="S232" i="125" a="1"/>
  <c r="S231" i="125" a="1"/>
  <c r="S231" i="125"/>
  <c r="S230" i="125"/>
  <c r="S230" i="125" a="1"/>
  <c r="S229" i="125" a="1"/>
  <c r="S229" i="125"/>
  <c r="S228" i="125"/>
  <c r="S228" i="125" a="1"/>
  <c r="S227" i="125" a="1"/>
  <c r="S227" i="125"/>
  <c r="S226" i="125"/>
  <c r="S226" i="125" a="1"/>
  <c r="S225" i="125" a="1"/>
  <c r="S225" i="125"/>
  <c r="S224" i="125"/>
  <c r="S224" i="125" a="1"/>
  <c r="S223" i="125" a="1"/>
  <c r="S223" i="125"/>
  <c r="S222" i="125"/>
  <c r="S222" i="125" a="1"/>
  <c r="S221" i="125" a="1"/>
  <c r="S221" i="125"/>
  <c r="S220" i="125"/>
  <c r="S220" i="125" a="1"/>
  <c r="S219" i="125" a="1"/>
  <c r="S219" i="125"/>
  <c r="S218" i="125"/>
  <c r="S218" i="125" a="1"/>
  <c r="S217" i="125" a="1"/>
  <c r="S217" i="125"/>
  <c r="S216" i="125"/>
  <c r="S216" i="125" a="1"/>
  <c r="S215" i="125" a="1"/>
  <c r="S215" i="125"/>
  <c r="S214" i="125"/>
  <c r="S214" i="125" a="1"/>
  <c r="S213" i="125" a="1"/>
  <c r="S213" i="125"/>
  <c r="S212" i="125"/>
  <c r="S212" i="125" a="1"/>
  <c r="M212" i="125"/>
  <c r="G190" i="125"/>
  <c r="G236" i="125"/>
  <c r="E190" i="125"/>
  <c r="E236" i="125"/>
  <c r="B190" i="125"/>
  <c r="E7" i="125"/>
  <c r="G189" i="125"/>
  <c r="G235" i="125"/>
  <c r="S95" i="125" a="1"/>
  <c r="S95" i="125"/>
  <c r="S94" i="125"/>
  <c r="S94" i="125" a="1"/>
  <c r="S93" i="125"/>
  <c r="S93" i="125" a="1"/>
  <c r="S92" i="125" a="1"/>
  <c r="S92" i="125"/>
  <c r="S91" i="125"/>
  <c r="S91" i="125" a="1"/>
  <c r="S90" i="125" a="1"/>
  <c r="S90" i="125"/>
  <c r="S89" i="125"/>
  <c r="S89" i="125" a="1"/>
  <c r="S88" i="125" a="1"/>
  <c r="S88" i="125"/>
  <c r="S87" i="125"/>
  <c r="S87" i="125" a="1"/>
  <c r="S86" i="125" a="1"/>
  <c r="S86" i="125"/>
  <c r="S85" i="125"/>
  <c r="S85" i="125" a="1"/>
  <c r="S84" i="125" a="1"/>
  <c r="S84" i="125"/>
  <c r="S83" i="125"/>
  <c r="S83" i="125" a="1"/>
  <c r="S82" i="125" a="1"/>
  <c r="S82" i="125"/>
  <c r="S81" i="125"/>
  <c r="S81" i="125" a="1"/>
  <c r="S80" i="125" a="1"/>
  <c r="S80" i="125"/>
  <c r="S79" i="125"/>
  <c r="S79" i="125" a="1"/>
  <c r="S78" i="125" a="1"/>
  <c r="S78" i="125"/>
  <c r="S77" i="125"/>
  <c r="S77" i="125" a="1"/>
  <c r="S76" i="125" a="1"/>
  <c r="S76" i="125"/>
  <c r="S75" i="125"/>
  <c r="S75" i="125" a="1"/>
  <c r="S74" i="125" a="1"/>
  <c r="S74" i="125"/>
  <c r="S73" i="125"/>
  <c r="S73" i="125" a="1"/>
  <c r="S72" i="125" a="1"/>
  <c r="S72" i="125"/>
  <c r="S71" i="125"/>
  <c r="S71" i="125" a="1"/>
  <c r="M71" i="125"/>
  <c r="G49" i="125"/>
  <c r="G95" i="125"/>
  <c r="E49" i="125"/>
  <c r="E95" i="125"/>
  <c r="B49" i="125"/>
  <c r="B95" i="125"/>
  <c r="G48" i="125"/>
  <c r="G94" i="125"/>
  <c r="C46" i="125"/>
  <c r="N46" i="125"/>
  <c r="AC35" i="125"/>
  <c r="AC35" i="125" a="1"/>
  <c r="AC34" i="125" a="1"/>
  <c r="AC34" i="125"/>
  <c r="AC33" i="125"/>
  <c r="AC33" i="125" a="1"/>
  <c r="AC32" i="125" a="1"/>
  <c r="AC32" i="125"/>
  <c r="AC31" i="125"/>
  <c r="AC31" i="125" a="1"/>
  <c r="AC30" i="125" a="1"/>
  <c r="AC30" i="125"/>
  <c r="AC29" i="125"/>
  <c r="AC29" i="125" a="1"/>
  <c r="AC28" i="125" a="1"/>
  <c r="AC28" i="125"/>
  <c r="AC27" i="125"/>
  <c r="AC27" i="125" a="1"/>
  <c r="AC26" i="125" a="1"/>
  <c r="AC26" i="125"/>
  <c r="AC25" i="125"/>
  <c r="AC25" i="125" a="1"/>
  <c r="AC24" i="125" a="1"/>
  <c r="AC24" i="125"/>
  <c r="AC23" i="125"/>
  <c r="AC23" i="125" a="1"/>
  <c r="AC22" i="125" a="1"/>
  <c r="AC22" i="125"/>
  <c r="AC21" i="125"/>
  <c r="AC21" i="125" a="1"/>
  <c r="AC20" i="125" a="1"/>
  <c r="AC20" i="125"/>
  <c r="AC19" i="125"/>
  <c r="AC19" i="125" a="1"/>
  <c r="AC18" i="125" a="1"/>
  <c r="AC18" i="125"/>
  <c r="AC17" i="125"/>
  <c r="AC17" i="125" a="1"/>
  <c r="AC16" i="125" a="1"/>
  <c r="AC16" i="125"/>
  <c r="AC15" i="125"/>
  <c r="AC15" i="125" a="1"/>
  <c r="AC14" i="125" a="1"/>
  <c r="AC14" i="125"/>
  <c r="AC13" i="125"/>
  <c r="AC13" i="125" a="1"/>
  <c r="AC12" i="125" a="1"/>
  <c r="AC12" i="125"/>
  <c r="AC11" i="125"/>
  <c r="AC11" i="125" a="1"/>
  <c r="E9" i="125"/>
  <c r="E8" i="125"/>
  <c r="E6" i="125"/>
  <c r="E5" i="125"/>
  <c r="E4" i="125"/>
  <c r="B236" i="125"/>
  <c r="H3" i="8"/>
  <c r="G9" i="8"/>
  <c r="I5" i="8"/>
  <c r="G5" i="8"/>
  <c r="I7" i="8"/>
  <c r="G7" i="8"/>
  <c r="H7" i="8"/>
  <c r="H11" i="8"/>
  <c r="I11" i="8"/>
  <c r="H13" i="8"/>
  <c r="G15" i="8"/>
  <c r="H15" i="8"/>
  <c r="G17" i="8"/>
  <c r="H19" i="8"/>
  <c r="G21" i="8"/>
  <c r="H21" i="8"/>
  <c r="I21" i="8"/>
  <c r="L1" i="8"/>
  <c r="M1" i="8"/>
  <c r="N1" i="8"/>
  <c r="L3" i="8"/>
  <c r="M3" i="8"/>
  <c r="N3" i="8"/>
  <c r="L5" i="8"/>
  <c r="N5" i="8"/>
  <c r="L7" i="8"/>
  <c r="M7" i="8"/>
  <c r="N7" i="8"/>
  <c r="M9" i="8"/>
  <c r="N9" i="8"/>
  <c r="L11" i="8"/>
  <c r="M11" i="8"/>
  <c r="L13" i="8"/>
  <c r="M13" i="8"/>
  <c r="N13" i="8"/>
  <c r="L15" i="8"/>
  <c r="M15" i="8"/>
  <c r="L17" i="8"/>
  <c r="M17" i="8"/>
  <c r="N17" i="8"/>
  <c r="L19" i="8"/>
  <c r="M19" i="8"/>
  <c r="N19" i="8"/>
  <c r="L21" i="8"/>
  <c r="M21" i="8"/>
  <c r="N21" i="8"/>
  <c r="I3" i="8"/>
  <c r="G3" i="8"/>
  <c r="D21" i="8"/>
  <c r="B21" i="8"/>
  <c r="C19" i="8"/>
  <c r="B19" i="8"/>
  <c r="D17" i="8"/>
  <c r="C17" i="8"/>
  <c r="B17" i="8"/>
  <c r="D15" i="8"/>
  <c r="C15" i="8"/>
  <c r="B15" i="8"/>
  <c r="D13" i="8"/>
  <c r="C13" i="8"/>
  <c r="B13" i="8"/>
  <c r="D11" i="8"/>
  <c r="C11" i="8"/>
  <c r="B11" i="8"/>
  <c r="D9" i="8"/>
  <c r="C9" i="8"/>
  <c r="B9" i="8"/>
  <c r="C7" i="8"/>
  <c r="B7" i="8"/>
  <c r="D5" i="8"/>
  <c r="B5" i="8"/>
  <c r="B377" i="140"/>
  <c r="G376" i="140"/>
  <c r="S375" i="140" a="1"/>
  <c r="S375" i="140"/>
  <c r="S374" i="140"/>
  <c r="S374" i="140" a="1"/>
  <c r="S373" i="140" a="1"/>
  <c r="S373" i="140"/>
  <c r="S372" i="140"/>
  <c r="S372" i="140" a="1"/>
  <c r="S371" i="140" a="1"/>
  <c r="S371" i="140"/>
  <c r="S370" i="140"/>
  <c r="S370" i="140" a="1"/>
  <c r="S369" i="140" a="1"/>
  <c r="S369" i="140"/>
  <c r="S368" i="140"/>
  <c r="S368" i="140" a="1"/>
  <c r="S367" i="140" a="1"/>
  <c r="S367" i="140"/>
  <c r="S366" i="140"/>
  <c r="S366" i="140" a="1"/>
  <c r="S365" i="140" a="1"/>
  <c r="S365" i="140"/>
  <c r="S364" i="140"/>
  <c r="S364" i="140" a="1"/>
  <c r="S363" i="140" a="1"/>
  <c r="S363" i="140"/>
  <c r="S362" i="140"/>
  <c r="S362" i="140" a="1"/>
  <c r="S361" i="140" a="1"/>
  <c r="S361" i="140"/>
  <c r="S360" i="140"/>
  <c r="S360" i="140" a="1"/>
  <c r="S359" i="140" a="1"/>
  <c r="S359" i="140"/>
  <c r="S358" i="140"/>
  <c r="S358" i="140" a="1"/>
  <c r="S357" i="140" a="1"/>
  <c r="S357" i="140"/>
  <c r="S356" i="140"/>
  <c r="S356" i="140" a="1"/>
  <c r="S355" i="140" a="1"/>
  <c r="S355" i="140"/>
  <c r="S354" i="140"/>
  <c r="S354" i="140" a="1"/>
  <c r="S353" i="140" a="1"/>
  <c r="S353" i="140"/>
  <c r="S352" i="140"/>
  <c r="S352" i="140" a="1"/>
  <c r="S351" i="140" a="1"/>
  <c r="S351" i="140"/>
  <c r="M351" i="140"/>
  <c r="N341" i="140"/>
  <c r="O351" i="140" s="1"/>
  <c r="G331" i="140"/>
  <c r="G377" i="140"/>
  <c r="E331" i="140"/>
  <c r="E377" i="140"/>
  <c r="B331" i="140"/>
  <c r="G330" i="140"/>
  <c r="E330" i="140"/>
  <c r="S236" i="140"/>
  <c r="S236" i="140" a="1"/>
  <c r="S235" i="140"/>
  <c r="S235" i="140" a="1"/>
  <c r="G235" i="140"/>
  <c r="S234" i="140"/>
  <c r="S234" i="140" a="1"/>
  <c r="S233" i="140" a="1"/>
  <c r="S233" i="140"/>
  <c r="S232" i="140"/>
  <c r="S232" i="140" a="1"/>
  <c r="S231" i="140" a="1"/>
  <c r="S231" i="140"/>
  <c r="S230" i="140"/>
  <c r="S230" i="140" a="1"/>
  <c r="S229" i="140" a="1"/>
  <c r="S229" i="140"/>
  <c r="S228" i="140"/>
  <c r="S228" i="140" a="1"/>
  <c r="S227" i="140" a="1"/>
  <c r="S227" i="140"/>
  <c r="S226" i="140"/>
  <c r="S226" i="140" a="1"/>
  <c r="S225" i="140" a="1"/>
  <c r="S225" i="140"/>
  <c r="S224" i="140"/>
  <c r="S224" i="140" a="1"/>
  <c r="S223" i="140" a="1"/>
  <c r="S223" i="140"/>
  <c r="S222" i="140"/>
  <c r="S222" i="140" a="1"/>
  <c r="S221" i="140" a="1"/>
  <c r="S221" i="140"/>
  <c r="S220" i="140"/>
  <c r="S220" i="140" a="1"/>
  <c r="S219" i="140" a="1"/>
  <c r="S219" i="140"/>
  <c r="S218" i="140"/>
  <c r="S218" i="140" a="1"/>
  <c r="S217" i="140" a="1"/>
  <c r="S217" i="140"/>
  <c r="S216" i="140"/>
  <c r="S216" i="140" a="1"/>
  <c r="S215" i="140" a="1"/>
  <c r="S215" i="140"/>
  <c r="S214" i="140"/>
  <c r="S214" i="140" a="1"/>
  <c r="S213" i="140" a="1"/>
  <c r="S213" i="140"/>
  <c r="S212" i="140" a="1"/>
  <c r="S212" i="140"/>
  <c r="O212" i="140"/>
  <c r="M212" i="140"/>
  <c r="N202" i="140"/>
  <c r="G190" i="140"/>
  <c r="G236" i="140"/>
  <c r="E190" i="140"/>
  <c r="E236" i="140"/>
  <c r="B190" i="140"/>
  <c r="E7" i="140"/>
  <c r="G189" i="140"/>
  <c r="S95" i="140" a="1"/>
  <c r="S95" i="140"/>
  <c r="S94" i="140"/>
  <c r="S94" i="140" a="1"/>
  <c r="S93" i="140"/>
  <c r="S93" i="140" a="1"/>
  <c r="S92" i="140" a="1"/>
  <c r="S92" i="140"/>
  <c r="S91" i="140"/>
  <c r="S91" i="140" a="1"/>
  <c r="S90" i="140" a="1"/>
  <c r="S90" i="140"/>
  <c r="S89" i="140"/>
  <c r="S89" i="140" a="1"/>
  <c r="S88" i="140" a="1"/>
  <c r="S88" i="140"/>
  <c r="S87" i="140"/>
  <c r="S87" i="140" a="1"/>
  <c r="S86" i="140" a="1"/>
  <c r="S86" i="140"/>
  <c r="S85" i="140"/>
  <c r="S85" i="140" a="1"/>
  <c r="S84" i="140" a="1"/>
  <c r="S84" i="140"/>
  <c r="S83" i="140"/>
  <c r="S83" i="140" a="1"/>
  <c r="S82" i="140" a="1"/>
  <c r="S82" i="140"/>
  <c r="S81" i="140"/>
  <c r="S81" i="140" a="1"/>
  <c r="S80" i="140" a="1"/>
  <c r="S80" i="140"/>
  <c r="S79" i="140"/>
  <c r="S79" i="140" a="1"/>
  <c r="S78" i="140" a="1"/>
  <c r="S78" i="140"/>
  <c r="S77" i="140"/>
  <c r="S77" i="140" a="1"/>
  <c r="S76" i="140" a="1"/>
  <c r="S76" i="140"/>
  <c r="S75" i="140"/>
  <c r="S75" i="140" a="1"/>
  <c r="S74" i="140" a="1"/>
  <c r="S74" i="140"/>
  <c r="S73" i="140"/>
  <c r="S73" i="140" a="1"/>
  <c r="S72" i="140" a="1"/>
  <c r="S72" i="140"/>
  <c r="S71" i="140" a="1"/>
  <c r="S71" i="140"/>
  <c r="O71" i="140"/>
  <c r="M71" i="140"/>
  <c r="N61" i="140"/>
  <c r="G49" i="140"/>
  <c r="G95" i="140"/>
  <c r="E49" i="140"/>
  <c r="E95" i="140"/>
  <c r="B49" i="140"/>
  <c r="B95" i="140"/>
  <c r="G48" i="140"/>
  <c r="G94" i="140"/>
  <c r="E48" i="140"/>
  <c r="E235" i="140" s="1"/>
  <c r="E376" i="140"/>
  <c r="C46" i="140"/>
  <c r="N46" i="140"/>
  <c r="AC35" i="140"/>
  <c r="AC35" i="140" a="1"/>
  <c r="AC34" i="140" a="1"/>
  <c r="AC34" i="140"/>
  <c r="AC33" i="140"/>
  <c r="AC33" i="140" a="1"/>
  <c r="AC32" i="140" a="1"/>
  <c r="AC32" i="140"/>
  <c r="AC31" i="140"/>
  <c r="AC31" i="140" a="1"/>
  <c r="AC30" i="140" a="1"/>
  <c r="AC30" i="140"/>
  <c r="AC29" i="140"/>
  <c r="AC29" i="140" a="1"/>
  <c r="AC28" i="140" a="1"/>
  <c r="AC28" i="140"/>
  <c r="AC27" i="140"/>
  <c r="AC27" i="140" a="1"/>
  <c r="AC26" i="140" a="1"/>
  <c r="AC26" i="140"/>
  <c r="AC25" i="140"/>
  <c r="AC25" i="140" a="1"/>
  <c r="AC24" i="140" a="1"/>
  <c r="AC24" i="140"/>
  <c r="AC23" i="140"/>
  <c r="AC23" i="140" a="1"/>
  <c r="AC22" i="140" a="1"/>
  <c r="AC22" i="140"/>
  <c r="AC21" i="140"/>
  <c r="AC21" i="140" a="1"/>
  <c r="AC20" i="140" a="1"/>
  <c r="AC20" i="140"/>
  <c r="AC19" i="140"/>
  <c r="AC19" i="140" a="1"/>
  <c r="AC18" i="140" a="1"/>
  <c r="AC18" i="140"/>
  <c r="AC17" i="140"/>
  <c r="AC17" i="140" a="1"/>
  <c r="AC16" i="140" a="1"/>
  <c r="AC16" i="140"/>
  <c r="AC15" i="140"/>
  <c r="AC15" i="140" a="1"/>
  <c r="AC14" i="140" a="1"/>
  <c r="AC14" i="140"/>
  <c r="AC13" i="140"/>
  <c r="AC13" i="140" a="1"/>
  <c r="AC12" i="140" a="1"/>
  <c r="AC12" i="140"/>
  <c r="AC11" i="140"/>
  <c r="AC11" i="140" a="1"/>
  <c r="AD10" i="140"/>
  <c r="E9" i="140"/>
  <c r="E8" i="140"/>
  <c r="E6" i="140"/>
  <c r="E5" i="140"/>
  <c r="E4" i="140"/>
  <c r="AL1" i="140"/>
  <c r="B377" i="139"/>
  <c r="G376" i="139"/>
  <c r="S375" i="139" a="1"/>
  <c r="S375" i="139"/>
  <c r="S374" i="139"/>
  <c r="S374" i="139" a="1"/>
  <c r="S373" i="139" a="1"/>
  <c r="S373" i="139"/>
  <c r="S372" i="139"/>
  <c r="S372" i="139" a="1"/>
  <c r="S371" i="139" a="1"/>
  <c r="S371" i="139"/>
  <c r="S370" i="139"/>
  <c r="S370" i="139" a="1"/>
  <c r="S369" i="139" a="1"/>
  <c r="S369" i="139"/>
  <c r="S368" i="139"/>
  <c r="S368" i="139" a="1"/>
  <c r="S367" i="139" a="1"/>
  <c r="S367" i="139"/>
  <c r="S366" i="139"/>
  <c r="S366" i="139" a="1"/>
  <c r="S365" i="139" a="1"/>
  <c r="S365" i="139"/>
  <c r="S364" i="139"/>
  <c r="S364" i="139" a="1"/>
  <c r="S363" i="139" a="1"/>
  <c r="S363" i="139"/>
  <c r="S362" i="139"/>
  <c r="S362" i="139" a="1"/>
  <c r="S361" i="139" a="1"/>
  <c r="S361" i="139"/>
  <c r="S360" i="139"/>
  <c r="S360" i="139" a="1"/>
  <c r="S359" i="139" a="1"/>
  <c r="S359" i="139"/>
  <c r="S358" i="139"/>
  <c r="S358" i="139" a="1"/>
  <c r="S357" i="139" a="1"/>
  <c r="S357" i="139"/>
  <c r="S356" i="139"/>
  <c r="S356" i="139" a="1"/>
  <c r="S355" i="139" a="1"/>
  <c r="S355" i="139"/>
  <c r="S354" i="139"/>
  <c r="S354" i="139" a="1"/>
  <c r="S353" i="139" a="1"/>
  <c r="S353" i="139"/>
  <c r="S352" i="139"/>
  <c r="S352" i="139" a="1"/>
  <c r="S351" i="139" a="1"/>
  <c r="S351" i="139"/>
  <c r="M351" i="139"/>
  <c r="N341" i="139"/>
  <c r="O351" i="139" s="1"/>
  <c r="G331" i="139"/>
  <c r="G377" i="139"/>
  <c r="E331" i="139"/>
  <c r="E377" i="139"/>
  <c r="B331" i="139"/>
  <c r="G330" i="139"/>
  <c r="E330" i="139"/>
  <c r="S236" i="139"/>
  <c r="S236" i="139" a="1"/>
  <c r="S235" i="139"/>
  <c r="S235" i="139" a="1"/>
  <c r="G235" i="139"/>
  <c r="E235" i="139"/>
  <c r="S234" i="139"/>
  <c r="S234" i="139" a="1"/>
  <c r="S233" i="139" a="1"/>
  <c r="S233" i="139"/>
  <c r="S232" i="139"/>
  <c r="S232" i="139" a="1"/>
  <c r="S231" i="139" a="1"/>
  <c r="S231" i="139"/>
  <c r="S230" i="139"/>
  <c r="S230" i="139" a="1"/>
  <c r="S229" i="139" a="1"/>
  <c r="S229" i="139"/>
  <c r="S228" i="139"/>
  <c r="S228" i="139" a="1"/>
  <c r="S227" i="139" a="1"/>
  <c r="S227" i="139"/>
  <c r="S226" i="139"/>
  <c r="S226" i="139" a="1"/>
  <c r="S225" i="139" a="1"/>
  <c r="S225" i="139"/>
  <c r="S224" i="139"/>
  <c r="S224" i="139" a="1"/>
  <c r="S223" i="139" a="1"/>
  <c r="S223" i="139"/>
  <c r="S222" i="139"/>
  <c r="S222" i="139" a="1"/>
  <c r="S221" i="139" a="1"/>
  <c r="S221" i="139"/>
  <c r="S220" i="139"/>
  <c r="S220" i="139" a="1"/>
  <c r="S219" i="139" a="1"/>
  <c r="S219" i="139"/>
  <c r="S218" i="139"/>
  <c r="S218" i="139" a="1"/>
  <c r="S217" i="139" a="1"/>
  <c r="S217" i="139"/>
  <c r="S216" i="139"/>
  <c r="S216" i="139" a="1"/>
  <c r="S215" i="139" a="1"/>
  <c r="S215" i="139"/>
  <c r="S214" i="139"/>
  <c r="S214" i="139" a="1"/>
  <c r="S213" i="139" a="1"/>
  <c r="S213" i="139"/>
  <c r="S212" i="139" a="1"/>
  <c r="S212" i="139"/>
  <c r="O212" i="139"/>
  <c r="M212" i="139"/>
  <c r="N202" i="139"/>
  <c r="G190" i="139"/>
  <c r="G236" i="139"/>
  <c r="E190" i="139"/>
  <c r="E236" i="139"/>
  <c r="B190" i="139"/>
  <c r="E7" i="139"/>
  <c r="G189" i="139"/>
  <c r="S95" i="139" a="1"/>
  <c r="S95" i="139"/>
  <c r="S94" i="139"/>
  <c r="S94" i="139" a="1"/>
  <c r="S93" i="139"/>
  <c r="S93" i="139" a="1"/>
  <c r="S92" i="139" a="1"/>
  <c r="S92" i="139"/>
  <c r="S91" i="139"/>
  <c r="S91" i="139" a="1"/>
  <c r="S90" i="139" a="1"/>
  <c r="S90" i="139"/>
  <c r="S89" i="139"/>
  <c r="S89" i="139" a="1"/>
  <c r="S88" i="139" a="1"/>
  <c r="S88" i="139"/>
  <c r="S87" i="139"/>
  <c r="S87" i="139" a="1"/>
  <c r="S86" i="139" a="1"/>
  <c r="S86" i="139"/>
  <c r="S85" i="139"/>
  <c r="S85" i="139" a="1"/>
  <c r="S84" i="139" a="1"/>
  <c r="S84" i="139"/>
  <c r="S83" i="139"/>
  <c r="S83" i="139" a="1"/>
  <c r="S82" i="139" a="1"/>
  <c r="S82" i="139"/>
  <c r="S81" i="139"/>
  <c r="S81" i="139" a="1"/>
  <c r="S80" i="139" a="1"/>
  <c r="S80" i="139"/>
  <c r="S79" i="139"/>
  <c r="S79" i="139" a="1"/>
  <c r="S78" i="139" a="1"/>
  <c r="S78" i="139"/>
  <c r="S77" i="139"/>
  <c r="S77" i="139" a="1"/>
  <c r="S76" i="139" a="1"/>
  <c r="S76" i="139"/>
  <c r="S75" i="139"/>
  <c r="S75" i="139" a="1"/>
  <c r="S74" i="139" a="1"/>
  <c r="S74" i="139"/>
  <c r="S73" i="139"/>
  <c r="S73" i="139" a="1"/>
  <c r="S72" i="139" a="1"/>
  <c r="S72" i="139"/>
  <c r="S71" i="139"/>
  <c r="S71" i="139" a="1"/>
  <c r="O71" i="139"/>
  <c r="M71" i="139"/>
  <c r="N61" i="139"/>
  <c r="G49" i="139"/>
  <c r="G95" i="139"/>
  <c r="E49" i="139"/>
  <c r="E95" i="139"/>
  <c r="B49" i="139"/>
  <c r="B95" i="139"/>
  <c r="G48" i="139"/>
  <c r="G94" i="139"/>
  <c r="E48" i="139"/>
  <c r="E94" i="139" s="1"/>
  <c r="E376" i="139"/>
  <c r="C46" i="139"/>
  <c r="N46" i="139"/>
  <c r="AC35" i="139"/>
  <c r="AC35" i="139" a="1"/>
  <c r="AC34" i="139" a="1"/>
  <c r="AC34" i="139"/>
  <c r="AC33" i="139"/>
  <c r="AC33" i="139" a="1"/>
  <c r="AC32" i="139" a="1"/>
  <c r="AC32" i="139"/>
  <c r="AC31" i="139"/>
  <c r="AC31" i="139" a="1"/>
  <c r="AC30" i="139" a="1"/>
  <c r="AC30" i="139"/>
  <c r="AC29" i="139"/>
  <c r="AC29" i="139" a="1"/>
  <c r="AC28" i="139" a="1"/>
  <c r="AC28" i="139"/>
  <c r="AC27" i="139"/>
  <c r="AC27" i="139" a="1"/>
  <c r="AC26" i="139" a="1"/>
  <c r="AC26" i="139"/>
  <c r="AC25" i="139"/>
  <c r="AC25" i="139" a="1"/>
  <c r="AC24" i="139" a="1"/>
  <c r="AC24" i="139"/>
  <c r="AC23" i="139"/>
  <c r="AC23" i="139" a="1"/>
  <c r="AC22" i="139" a="1"/>
  <c r="AC22" i="139"/>
  <c r="AC21" i="139"/>
  <c r="AC21" i="139" a="1"/>
  <c r="AC20" i="139" a="1"/>
  <c r="AC20" i="139"/>
  <c r="AC19" i="139"/>
  <c r="AC19" i="139" a="1"/>
  <c r="AC18" i="139" a="1"/>
  <c r="AC18" i="139"/>
  <c r="AC17" i="139"/>
  <c r="AC17" i="139" a="1"/>
  <c r="AC16" i="139" a="1"/>
  <c r="AC16" i="139"/>
  <c r="AC15" i="139"/>
  <c r="AC15" i="139" a="1"/>
  <c r="AC14" i="139" a="1"/>
  <c r="AC14" i="139"/>
  <c r="AC13" i="139"/>
  <c r="AC13" i="139" a="1"/>
  <c r="AC12" i="139" a="1"/>
  <c r="AC12" i="139"/>
  <c r="AC11" i="139" a="1"/>
  <c r="AC11" i="139"/>
  <c r="AD10" i="139"/>
  <c r="E9" i="139"/>
  <c r="E8" i="139"/>
  <c r="E6" i="139"/>
  <c r="E5" i="139"/>
  <c r="E4" i="139"/>
  <c r="AL1" i="139"/>
  <c r="B377" i="138"/>
  <c r="S375" i="138" a="1"/>
  <c r="S375" i="138"/>
  <c r="S374" i="138"/>
  <c r="S374" i="138" a="1"/>
  <c r="S373" i="138" a="1"/>
  <c r="S373" i="138"/>
  <c r="S372" i="138"/>
  <c r="S372" i="138" a="1"/>
  <c r="S371" i="138" a="1"/>
  <c r="S371" i="138"/>
  <c r="S370" i="138"/>
  <c r="S370" i="138" a="1"/>
  <c r="S369" i="138" a="1"/>
  <c r="S369" i="138"/>
  <c r="S368" i="138"/>
  <c r="S368" i="138" a="1"/>
  <c r="S367" i="138" a="1"/>
  <c r="S367" i="138"/>
  <c r="S366" i="138"/>
  <c r="S366" i="138" a="1"/>
  <c r="S365" i="138" a="1"/>
  <c r="S365" i="138"/>
  <c r="S364" i="138"/>
  <c r="S364" i="138" a="1"/>
  <c r="S363" i="138" a="1"/>
  <c r="S363" i="138"/>
  <c r="S362" i="138"/>
  <c r="S362" i="138" a="1"/>
  <c r="S361" i="138" a="1"/>
  <c r="S361" i="138"/>
  <c r="S360" i="138"/>
  <c r="S360" i="138" a="1"/>
  <c r="S359" i="138" a="1"/>
  <c r="S359" i="138"/>
  <c r="S358" i="138"/>
  <c r="S358" i="138" a="1"/>
  <c r="S357" i="138" a="1"/>
  <c r="S357" i="138"/>
  <c r="S356" i="138"/>
  <c r="S356" i="138" a="1"/>
  <c r="S355" i="138" a="1"/>
  <c r="S355" i="138"/>
  <c r="S354" i="138"/>
  <c r="S354" i="138" a="1"/>
  <c r="S353" i="138" a="1"/>
  <c r="S353" i="138"/>
  <c r="S352" i="138"/>
  <c r="S352" i="138" a="1"/>
  <c r="S351" i="138" a="1"/>
  <c r="S351" i="138"/>
  <c r="M351" i="138"/>
  <c r="N341" i="138"/>
  <c r="O351" i="138" s="1"/>
  <c r="G331" i="138"/>
  <c r="G377" i="138"/>
  <c r="E331" i="138"/>
  <c r="E377" i="138"/>
  <c r="B331" i="138"/>
  <c r="G330" i="138"/>
  <c r="E330" i="138"/>
  <c r="S236" i="138"/>
  <c r="S236" i="138" a="1"/>
  <c r="S235" i="138" a="1"/>
  <c r="S235" i="138"/>
  <c r="G235" i="138"/>
  <c r="S234" i="138" a="1"/>
  <c r="S234" i="138"/>
  <c r="S233" i="138" a="1"/>
  <c r="S233" i="138"/>
  <c r="S232" i="138" a="1"/>
  <c r="S232" i="138"/>
  <c r="S231" i="138" a="1"/>
  <c r="S231" i="138"/>
  <c r="S230" i="138" a="1"/>
  <c r="S230" i="138"/>
  <c r="S229" i="138" a="1"/>
  <c r="S229" i="138"/>
  <c r="S228" i="138" a="1"/>
  <c r="S228" i="138"/>
  <c r="S227" i="138" a="1"/>
  <c r="S227" i="138"/>
  <c r="S226" i="138" a="1"/>
  <c r="S226" i="138"/>
  <c r="S225" i="138" a="1"/>
  <c r="S225" i="138"/>
  <c r="S224" i="138" a="1"/>
  <c r="S224" i="138"/>
  <c r="S223" i="138" a="1"/>
  <c r="S223" i="138"/>
  <c r="S222" i="138" a="1"/>
  <c r="S222" i="138"/>
  <c r="S221" i="138" a="1"/>
  <c r="S221" i="138"/>
  <c r="S220" i="138" a="1"/>
  <c r="S220" i="138"/>
  <c r="S219" i="138" a="1"/>
  <c r="S219" i="138"/>
  <c r="S218" i="138" a="1"/>
  <c r="S218" i="138"/>
  <c r="S217" i="138" a="1"/>
  <c r="S217" i="138"/>
  <c r="S216" i="138" a="1"/>
  <c r="S216" i="138"/>
  <c r="S215" i="138" a="1"/>
  <c r="S215" i="138"/>
  <c r="S214" i="138" a="1"/>
  <c r="S214" i="138"/>
  <c r="S213" i="138" a="1"/>
  <c r="S213" i="138"/>
  <c r="S212" i="138" a="1"/>
  <c r="S212" i="138"/>
  <c r="O212" i="138"/>
  <c r="M212" i="138"/>
  <c r="N202" i="138"/>
  <c r="G190" i="138"/>
  <c r="G236" i="138"/>
  <c r="E190" i="138"/>
  <c r="E236" i="138"/>
  <c r="B190" i="138"/>
  <c r="E7" i="138"/>
  <c r="G189" i="138"/>
  <c r="E189" i="138"/>
  <c r="S95" i="138" a="1"/>
  <c r="S95" i="138"/>
  <c r="S94" i="138"/>
  <c r="S94" i="138" a="1"/>
  <c r="S93" i="138"/>
  <c r="S93" i="138" a="1"/>
  <c r="S92" i="138" a="1"/>
  <c r="S92" i="138"/>
  <c r="S91" i="138"/>
  <c r="S91" i="138" a="1"/>
  <c r="S90" i="138" a="1"/>
  <c r="S90" i="138"/>
  <c r="S89" i="138"/>
  <c r="S89" i="138" a="1"/>
  <c r="S88" i="138" a="1"/>
  <c r="S88" i="138"/>
  <c r="S87" i="138"/>
  <c r="S87" i="138" a="1"/>
  <c r="S86" i="138" a="1"/>
  <c r="S86" i="138"/>
  <c r="S85" i="138"/>
  <c r="S85" i="138" a="1"/>
  <c r="S84" i="138" a="1"/>
  <c r="S84" i="138"/>
  <c r="S83" i="138"/>
  <c r="S83" i="138" a="1"/>
  <c r="S82" i="138" a="1"/>
  <c r="S82" i="138"/>
  <c r="S81" i="138"/>
  <c r="S81" i="138" a="1"/>
  <c r="S80" i="138" a="1"/>
  <c r="S80" i="138"/>
  <c r="S79" i="138"/>
  <c r="S79" i="138" a="1"/>
  <c r="S78" i="138" a="1"/>
  <c r="S78" i="138"/>
  <c r="S77" i="138"/>
  <c r="S77" i="138" a="1"/>
  <c r="S76" i="138" a="1"/>
  <c r="S76" i="138"/>
  <c r="S75" i="138"/>
  <c r="S75" i="138" a="1"/>
  <c r="S74" i="138" a="1"/>
  <c r="S74" i="138"/>
  <c r="S73" i="138"/>
  <c r="S73" i="138" a="1"/>
  <c r="S72" i="138" a="1"/>
  <c r="S72" i="138"/>
  <c r="S71" i="138"/>
  <c r="S71" i="138" a="1"/>
  <c r="O71" i="138"/>
  <c r="M71" i="138"/>
  <c r="N61" i="138"/>
  <c r="G49" i="138"/>
  <c r="G95" i="138"/>
  <c r="E49" i="138"/>
  <c r="E95" i="138"/>
  <c r="B49" i="138"/>
  <c r="B95" i="138"/>
  <c r="G48" i="138"/>
  <c r="G94" i="138"/>
  <c r="E48" i="138"/>
  <c r="E235" i="138" s="1"/>
  <c r="E376" i="138"/>
  <c r="C46" i="138"/>
  <c r="N46" i="138"/>
  <c r="AC35" i="138"/>
  <c r="AC35" i="138" a="1"/>
  <c r="AC34" i="138" a="1"/>
  <c r="AC34" i="138"/>
  <c r="AC33" i="138"/>
  <c r="AC33" i="138" a="1"/>
  <c r="AC32" i="138" a="1"/>
  <c r="AC32" i="138"/>
  <c r="AC31" i="138"/>
  <c r="AC31" i="138" a="1"/>
  <c r="AC30" i="138" a="1"/>
  <c r="AC30" i="138"/>
  <c r="AC29" i="138"/>
  <c r="AC29" i="138" a="1"/>
  <c r="AC28" i="138" a="1"/>
  <c r="AC28" i="138"/>
  <c r="AC27" i="138"/>
  <c r="AC27" i="138" a="1"/>
  <c r="AC26" i="138" a="1"/>
  <c r="AC26" i="138"/>
  <c r="AC25" i="138"/>
  <c r="AC25" i="138" a="1"/>
  <c r="AC24" i="138" a="1"/>
  <c r="AC24" i="138"/>
  <c r="AC23" i="138"/>
  <c r="AC23" i="138" a="1"/>
  <c r="AC22" i="138" a="1"/>
  <c r="AC22" i="138"/>
  <c r="AC21" i="138"/>
  <c r="AC21" i="138" a="1"/>
  <c r="AC20" i="138" a="1"/>
  <c r="AC20" i="138"/>
  <c r="AC19" i="138"/>
  <c r="AC19" i="138" a="1"/>
  <c r="AC18" i="138" a="1"/>
  <c r="AC18" i="138"/>
  <c r="AC17" i="138"/>
  <c r="AC17" i="138" a="1"/>
  <c r="AC16" i="138" a="1"/>
  <c r="AC16" i="138"/>
  <c r="AC15" i="138"/>
  <c r="AC15" i="138" a="1"/>
  <c r="AC14" i="138" a="1"/>
  <c r="AC14" i="138"/>
  <c r="AC13" i="138"/>
  <c r="AC13" i="138" a="1"/>
  <c r="AC12" i="138" a="1"/>
  <c r="AC12" i="138"/>
  <c r="AC11" i="138" a="1"/>
  <c r="AC11" i="138"/>
  <c r="AD10" i="138"/>
  <c r="E9" i="138"/>
  <c r="E8" i="138"/>
  <c r="E6" i="138"/>
  <c r="E5" i="138"/>
  <c r="E4" i="138"/>
  <c r="AL1" i="138"/>
  <c r="B377" i="137"/>
  <c r="S375" i="137" a="1"/>
  <c r="S375" i="137"/>
  <c r="S374" i="137"/>
  <c r="S374" i="137" a="1"/>
  <c r="S373" i="137" a="1"/>
  <c r="S373" i="137"/>
  <c r="S372" i="137"/>
  <c r="S372" i="137" a="1"/>
  <c r="S371" i="137" a="1"/>
  <c r="S371" i="137"/>
  <c r="S370" i="137"/>
  <c r="S370" i="137" a="1"/>
  <c r="S369" i="137" a="1"/>
  <c r="S369" i="137"/>
  <c r="S368" i="137"/>
  <c r="S368" i="137" a="1"/>
  <c r="S367" i="137" a="1"/>
  <c r="S367" i="137"/>
  <c r="S366" i="137"/>
  <c r="S366" i="137" a="1"/>
  <c r="S365" i="137" a="1"/>
  <c r="S365" i="137"/>
  <c r="S364" i="137"/>
  <c r="S364" i="137" a="1"/>
  <c r="S363" i="137" a="1"/>
  <c r="S363" i="137"/>
  <c r="S362" i="137"/>
  <c r="S362" i="137" a="1"/>
  <c r="S361" i="137" a="1"/>
  <c r="S361" i="137"/>
  <c r="S360" i="137"/>
  <c r="S360" i="137" a="1"/>
  <c r="S359" i="137" a="1"/>
  <c r="S359" i="137"/>
  <c r="S358" i="137"/>
  <c r="S358" i="137" a="1"/>
  <c r="S357" i="137" a="1"/>
  <c r="S357" i="137"/>
  <c r="S356" i="137"/>
  <c r="S356" i="137" a="1"/>
  <c r="S355" i="137" a="1"/>
  <c r="S355" i="137"/>
  <c r="S354" i="137"/>
  <c r="S354" i="137" a="1"/>
  <c r="S353" i="137" a="1"/>
  <c r="S353" i="137"/>
  <c r="S352" i="137"/>
  <c r="S352" i="137" a="1"/>
  <c r="S351" i="137" a="1"/>
  <c r="S351" i="137"/>
  <c r="M351" i="137"/>
  <c r="N341" i="137"/>
  <c r="O351" i="137" s="1"/>
  <c r="G331" i="137"/>
  <c r="G377" i="137"/>
  <c r="E331" i="137"/>
  <c r="E377" i="137"/>
  <c r="B331" i="137"/>
  <c r="G330" i="137"/>
  <c r="G376" i="137" s="1"/>
  <c r="S236" i="137"/>
  <c r="S236" i="137" a="1"/>
  <c r="S235" i="137" a="1"/>
  <c r="S235" i="137"/>
  <c r="G235" i="137"/>
  <c r="S234" i="137" a="1"/>
  <c r="S234" i="137"/>
  <c r="S233" i="137" a="1"/>
  <c r="S233" i="137"/>
  <c r="S232" i="137" a="1"/>
  <c r="S232" i="137"/>
  <c r="S231" i="137" a="1"/>
  <c r="S231" i="137"/>
  <c r="S230" i="137" a="1"/>
  <c r="S230" i="137"/>
  <c r="S229" i="137" a="1"/>
  <c r="S229" i="137"/>
  <c r="S228" i="137" a="1"/>
  <c r="S228" i="137"/>
  <c r="S227" i="137" a="1"/>
  <c r="S227" i="137"/>
  <c r="S226" i="137" a="1"/>
  <c r="S226" i="137"/>
  <c r="S225" i="137" a="1"/>
  <c r="S225" i="137"/>
  <c r="S224" i="137" a="1"/>
  <c r="S224" i="137"/>
  <c r="S223" i="137" a="1"/>
  <c r="S223" i="137"/>
  <c r="S222" i="137" a="1"/>
  <c r="S222" i="137"/>
  <c r="S221" i="137" a="1"/>
  <c r="S221" i="137"/>
  <c r="S220" i="137" a="1"/>
  <c r="S220" i="137"/>
  <c r="S219" i="137" a="1"/>
  <c r="S219" i="137"/>
  <c r="S218" i="137" a="1"/>
  <c r="S218" i="137"/>
  <c r="S217" i="137" a="1"/>
  <c r="S217" i="137"/>
  <c r="S216" i="137" a="1"/>
  <c r="S216" i="137"/>
  <c r="S215" i="137" a="1"/>
  <c r="S215" i="137"/>
  <c r="S214" i="137" a="1"/>
  <c r="S214" i="137"/>
  <c r="S213" i="137" a="1"/>
  <c r="S213" i="137"/>
  <c r="S212" i="137" a="1"/>
  <c r="S212" i="137"/>
  <c r="M212" i="137"/>
  <c r="G190" i="137"/>
  <c r="G236" i="137"/>
  <c r="E190" i="137"/>
  <c r="E236" i="137"/>
  <c r="B190" i="137"/>
  <c r="E7" i="137"/>
  <c r="G189" i="137"/>
  <c r="S95" i="137" a="1"/>
  <c r="S95" i="137"/>
  <c r="S94" i="137"/>
  <c r="S94" i="137" a="1"/>
  <c r="S93" i="137"/>
  <c r="S93" i="137" a="1"/>
  <c r="S92" i="137" a="1"/>
  <c r="S92" i="137"/>
  <c r="S91" i="137"/>
  <c r="S91" i="137" a="1"/>
  <c r="S90" i="137" a="1"/>
  <c r="S90" i="137"/>
  <c r="S89" i="137"/>
  <c r="S89" i="137" a="1"/>
  <c r="S88" i="137" a="1"/>
  <c r="S88" i="137"/>
  <c r="S87" i="137"/>
  <c r="S87" i="137" a="1"/>
  <c r="S86" i="137" a="1"/>
  <c r="S86" i="137"/>
  <c r="S85" i="137"/>
  <c r="S85" i="137" a="1"/>
  <c r="S84" i="137" a="1"/>
  <c r="S84" i="137"/>
  <c r="S83" i="137"/>
  <c r="S83" i="137" a="1"/>
  <c r="S82" i="137" a="1"/>
  <c r="S82" i="137"/>
  <c r="S81" i="137"/>
  <c r="S81" i="137" a="1"/>
  <c r="S80" i="137" a="1"/>
  <c r="S80" i="137"/>
  <c r="S79" i="137"/>
  <c r="S79" i="137" a="1"/>
  <c r="S78" i="137" a="1"/>
  <c r="S78" i="137"/>
  <c r="S77" i="137"/>
  <c r="S77" i="137" a="1"/>
  <c r="S76" i="137" a="1"/>
  <c r="S76" i="137"/>
  <c r="S75" i="137"/>
  <c r="S75" i="137" a="1"/>
  <c r="S74" i="137" a="1"/>
  <c r="S74" i="137"/>
  <c r="S73" i="137"/>
  <c r="S73" i="137" a="1"/>
  <c r="S72" i="137" a="1"/>
  <c r="S72" i="137"/>
  <c r="S71" i="137"/>
  <c r="S71" i="137" a="1"/>
  <c r="M71" i="137"/>
  <c r="N61" i="137"/>
  <c r="G49" i="137"/>
  <c r="G95" i="137"/>
  <c r="E49" i="137"/>
  <c r="E95" i="137"/>
  <c r="B49" i="137"/>
  <c r="B95" i="137"/>
  <c r="G48" i="137"/>
  <c r="G94" i="137"/>
  <c r="E48" i="137"/>
  <c r="E235" i="137" s="1"/>
  <c r="C46" i="137"/>
  <c r="N46" i="137"/>
  <c r="AC35" i="137"/>
  <c r="AC35" i="137" a="1"/>
  <c r="AC34" i="137" a="1"/>
  <c r="AC34" i="137"/>
  <c r="AC33" i="137"/>
  <c r="AC33" i="137" a="1"/>
  <c r="AC32" i="137" a="1"/>
  <c r="AC32" i="137"/>
  <c r="AC31" i="137"/>
  <c r="AC31" i="137" a="1"/>
  <c r="AC30" i="137" a="1"/>
  <c r="AC30" i="137"/>
  <c r="AC29" i="137"/>
  <c r="AC29" i="137" a="1"/>
  <c r="AC28" i="137" a="1"/>
  <c r="AC28" i="137"/>
  <c r="AC27" i="137"/>
  <c r="AC27" i="137" a="1"/>
  <c r="AC26" i="137" a="1"/>
  <c r="AC26" i="137"/>
  <c r="AC25" i="137"/>
  <c r="AC25" i="137" a="1"/>
  <c r="AC24" i="137" a="1"/>
  <c r="AC24" i="137"/>
  <c r="AC23" i="137"/>
  <c r="AC23" i="137" a="1"/>
  <c r="AC22" i="137" a="1"/>
  <c r="AC22" i="137"/>
  <c r="AC21" i="137"/>
  <c r="AC21" i="137" a="1"/>
  <c r="AC20" i="137" a="1"/>
  <c r="AC20" i="137"/>
  <c r="AC19" i="137"/>
  <c r="AC19" i="137" a="1"/>
  <c r="AC18" i="137" a="1"/>
  <c r="AC18" i="137"/>
  <c r="AC17" i="137"/>
  <c r="AC17" i="137" a="1"/>
  <c r="AC16" i="137" a="1"/>
  <c r="AC16" i="137"/>
  <c r="AC15" i="137"/>
  <c r="AC15" i="137" a="1"/>
  <c r="AC14" i="137" a="1"/>
  <c r="AC14" i="137"/>
  <c r="AC13" i="137"/>
  <c r="AC13" i="137" a="1"/>
  <c r="AC12" i="137" a="1"/>
  <c r="AC12" i="137"/>
  <c r="AC11" i="137" a="1"/>
  <c r="AC11" i="137"/>
  <c r="E9" i="137"/>
  <c r="E8" i="137"/>
  <c r="E6" i="137"/>
  <c r="E5" i="137"/>
  <c r="E4" i="137"/>
  <c r="AL1" i="137"/>
  <c r="B377" i="136"/>
  <c r="S375" i="136" a="1"/>
  <c r="S375" i="136"/>
  <c r="S374" i="136"/>
  <c r="S374" i="136" a="1"/>
  <c r="S373" i="136" a="1"/>
  <c r="S373" i="136"/>
  <c r="S372" i="136"/>
  <c r="S372" i="136" a="1"/>
  <c r="S371" i="136" a="1"/>
  <c r="S371" i="136"/>
  <c r="S370" i="136"/>
  <c r="S370" i="136" a="1"/>
  <c r="S369" i="136" a="1"/>
  <c r="S369" i="136"/>
  <c r="S368" i="136"/>
  <c r="S368" i="136" a="1"/>
  <c r="S367" i="136" a="1"/>
  <c r="S367" i="136"/>
  <c r="S366" i="136"/>
  <c r="S366" i="136" a="1"/>
  <c r="S365" i="136" a="1"/>
  <c r="S365" i="136"/>
  <c r="S364" i="136"/>
  <c r="S364" i="136" a="1"/>
  <c r="S363" i="136" a="1"/>
  <c r="S363" i="136"/>
  <c r="S362" i="136"/>
  <c r="S362" i="136" a="1"/>
  <c r="S361" i="136" a="1"/>
  <c r="S361" i="136"/>
  <c r="S360" i="136"/>
  <c r="S360" i="136" a="1"/>
  <c r="S359" i="136" a="1"/>
  <c r="S359" i="136"/>
  <c r="S358" i="136"/>
  <c r="S358" i="136" a="1"/>
  <c r="S357" i="136" a="1"/>
  <c r="S357" i="136"/>
  <c r="S356" i="136"/>
  <c r="S356" i="136" a="1"/>
  <c r="S355" i="136" a="1"/>
  <c r="S355" i="136"/>
  <c r="S354" i="136"/>
  <c r="S354" i="136" a="1"/>
  <c r="S353" i="136" a="1"/>
  <c r="S353" i="136"/>
  <c r="S352" i="136"/>
  <c r="S352" i="136" a="1"/>
  <c r="S351" i="136" a="1"/>
  <c r="S351" i="136"/>
  <c r="O351" i="136"/>
  <c r="M351" i="136"/>
  <c r="N341" i="136"/>
  <c r="G331" i="136"/>
  <c r="G377" i="136"/>
  <c r="E331" i="136"/>
  <c r="E377" i="136"/>
  <c r="B331" i="136"/>
  <c r="G330" i="136"/>
  <c r="E330" i="136"/>
  <c r="S236" i="136"/>
  <c r="S236" i="136" a="1"/>
  <c r="S235" i="136" a="1"/>
  <c r="S235" i="136"/>
  <c r="G235" i="136"/>
  <c r="S234" i="136" a="1"/>
  <c r="S234" i="136"/>
  <c r="S233" i="136" a="1"/>
  <c r="S233" i="136"/>
  <c r="S232" i="136" a="1"/>
  <c r="S232" i="136"/>
  <c r="S231" i="136" a="1"/>
  <c r="S231" i="136"/>
  <c r="S230" i="136" a="1"/>
  <c r="S230" i="136"/>
  <c r="S229" i="136" a="1"/>
  <c r="S229" i="136"/>
  <c r="S228" i="136" a="1"/>
  <c r="S228" i="136"/>
  <c r="S227" i="136" a="1"/>
  <c r="S227" i="136"/>
  <c r="S226" i="136" a="1"/>
  <c r="S226" i="136"/>
  <c r="S225" i="136" a="1"/>
  <c r="S225" i="136"/>
  <c r="S224" i="136" a="1"/>
  <c r="S224" i="136"/>
  <c r="S223" i="136" a="1"/>
  <c r="S223" i="136"/>
  <c r="S222" i="136" a="1"/>
  <c r="S222" i="136"/>
  <c r="S221" i="136" a="1"/>
  <c r="S221" i="136"/>
  <c r="S220" i="136" a="1"/>
  <c r="S220" i="136"/>
  <c r="S219" i="136" a="1"/>
  <c r="S219" i="136"/>
  <c r="S218" i="136" a="1"/>
  <c r="S218" i="136"/>
  <c r="S217" i="136" a="1"/>
  <c r="S217" i="136"/>
  <c r="S216" i="136" a="1"/>
  <c r="S216" i="136"/>
  <c r="S215" i="136" a="1"/>
  <c r="S215" i="136"/>
  <c r="S214" i="136" a="1"/>
  <c r="S214" i="136"/>
  <c r="S213" i="136" a="1"/>
  <c r="S213" i="136"/>
  <c r="S212" i="136" a="1"/>
  <c r="S212" i="136"/>
  <c r="M212" i="136"/>
  <c r="N202" i="136"/>
  <c r="O212" i="136" s="1"/>
  <c r="G190" i="136"/>
  <c r="G236" i="136"/>
  <c r="E190" i="136"/>
  <c r="E236" i="136"/>
  <c r="B190" i="136"/>
  <c r="E7" i="136"/>
  <c r="G189" i="136"/>
  <c r="E189" i="136"/>
  <c r="S95" i="136" a="1"/>
  <c r="S95" i="136"/>
  <c r="S94" i="136"/>
  <c r="S94" i="136" a="1"/>
  <c r="S93" i="136"/>
  <c r="S93" i="136" a="1"/>
  <c r="S92" i="136" a="1"/>
  <c r="S92" i="136"/>
  <c r="S91" i="136"/>
  <c r="S91" i="136" a="1"/>
  <c r="S90" i="136" a="1"/>
  <c r="S90" i="136"/>
  <c r="S89" i="136"/>
  <c r="S89" i="136" a="1"/>
  <c r="S88" i="136" a="1"/>
  <c r="S88" i="136"/>
  <c r="S87" i="136"/>
  <c r="S87" i="136" a="1"/>
  <c r="S86" i="136" a="1"/>
  <c r="S86" i="136"/>
  <c r="S85" i="136"/>
  <c r="S85" i="136" a="1"/>
  <c r="S84" i="136" a="1"/>
  <c r="S84" i="136"/>
  <c r="S83" i="136"/>
  <c r="S83" i="136" a="1"/>
  <c r="S82" i="136" a="1"/>
  <c r="S82" i="136"/>
  <c r="S81" i="136"/>
  <c r="S81" i="136" a="1"/>
  <c r="S80" i="136" a="1"/>
  <c r="S80" i="136"/>
  <c r="S79" i="136"/>
  <c r="S79" i="136" a="1"/>
  <c r="S78" i="136" a="1"/>
  <c r="S78" i="136"/>
  <c r="S77" i="136"/>
  <c r="S77" i="136" a="1"/>
  <c r="S76" i="136" a="1"/>
  <c r="S76" i="136"/>
  <c r="S75" i="136"/>
  <c r="S75" i="136" a="1"/>
  <c r="S74" i="136" a="1"/>
  <c r="S74" i="136"/>
  <c r="S73" i="136"/>
  <c r="S73" i="136" a="1"/>
  <c r="S72" i="136" a="1"/>
  <c r="S72" i="136"/>
  <c r="S71" i="136"/>
  <c r="S71" i="136" a="1"/>
  <c r="O71" i="136"/>
  <c r="M71" i="136"/>
  <c r="N61" i="136"/>
  <c r="G49" i="136"/>
  <c r="G95" i="136"/>
  <c r="E49" i="136"/>
  <c r="E95" i="136"/>
  <c r="B49" i="136"/>
  <c r="B95" i="136"/>
  <c r="G48" i="136"/>
  <c r="G94" i="136"/>
  <c r="E48" i="136"/>
  <c r="E94" i="136" s="1"/>
  <c r="E376" i="136"/>
  <c r="C46" i="136"/>
  <c r="N46" i="136"/>
  <c r="AC35" i="136"/>
  <c r="AC35" i="136" a="1"/>
  <c r="AC34" i="136" a="1"/>
  <c r="AC34" i="136"/>
  <c r="AC33" i="136"/>
  <c r="AC33" i="136" a="1"/>
  <c r="AC32" i="136" a="1"/>
  <c r="AC32" i="136"/>
  <c r="AC31" i="136"/>
  <c r="AC31" i="136" a="1"/>
  <c r="AC30" i="136" a="1"/>
  <c r="AC30" i="136"/>
  <c r="AC29" i="136"/>
  <c r="AC29" i="136" a="1"/>
  <c r="AC28" i="136" a="1"/>
  <c r="AC28" i="136"/>
  <c r="AC27" i="136"/>
  <c r="AC27" i="136" a="1"/>
  <c r="AC26" i="136" a="1"/>
  <c r="AC26" i="136"/>
  <c r="AC25" i="136"/>
  <c r="AC25" i="136" a="1"/>
  <c r="AC24" i="136" a="1"/>
  <c r="AC24" i="136"/>
  <c r="AC23" i="136"/>
  <c r="AC23" i="136" a="1"/>
  <c r="AC22" i="136" a="1"/>
  <c r="AC22" i="136"/>
  <c r="AC21" i="136"/>
  <c r="AC21" i="136" a="1"/>
  <c r="AC20" i="136" a="1"/>
  <c r="AC20" i="136"/>
  <c r="AC19" i="136"/>
  <c r="AC19" i="136" a="1"/>
  <c r="AC18" i="136" a="1"/>
  <c r="AC18" i="136"/>
  <c r="AC17" i="136"/>
  <c r="AC17" i="136" a="1"/>
  <c r="AC16" i="136" a="1"/>
  <c r="AC16" i="136"/>
  <c r="AC15" i="136"/>
  <c r="AC15" i="136" a="1"/>
  <c r="AC14" i="136" a="1"/>
  <c r="AC14" i="136"/>
  <c r="AC13" i="136"/>
  <c r="AC13" i="136" a="1"/>
  <c r="AC12" i="136" a="1"/>
  <c r="AC12" i="136"/>
  <c r="AC11" i="136" a="1"/>
  <c r="AC11" i="136"/>
  <c r="AD10" i="136"/>
  <c r="E9" i="136"/>
  <c r="E8" i="136"/>
  <c r="E6" i="136"/>
  <c r="E5" i="136"/>
  <c r="E4" i="136"/>
  <c r="AL1" i="136"/>
  <c r="B377" i="135"/>
  <c r="S375" i="135" a="1"/>
  <c r="S375" i="135"/>
  <c r="S374" i="135"/>
  <c r="S374" i="135" a="1"/>
  <c r="S373" i="135" a="1"/>
  <c r="S373" i="135"/>
  <c r="S372" i="135"/>
  <c r="S372" i="135" a="1"/>
  <c r="S371" i="135" a="1"/>
  <c r="S371" i="135"/>
  <c r="S370" i="135"/>
  <c r="S370" i="135" a="1"/>
  <c r="S369" i="135" a="1"/>
  <c r="S369" i="135"/>
  <c r="S368" i="135"/>
  <c r="S368" i="135" a="1"/>
  <c r="S367" i="135" a="1"/>
  <c r="S367" i="135"/>
  <c r="S366" i="135"/>
  <c r="S366" i="135" a="1"/>
  <c r="S365" i="135" a="1"/>
  <c r="S365" i="135"/>
  <c r="S364" i="135"/>
  <c r="S364" i="135" a="1"/>
  <c r="S363" i="135" a="1"/>
  <c r="S363" i="135"/>
  <c r="S362" i="135"/>
  <c r="S362" i="135" a="1"/>
  <c r="S361" i="135" a="1"/>
  <c r="S361" i="135"/>
  <c r="S360" i="135"/>
  <c r="S360" i="135" a="1"/>
  <c r="S359" i="135" a="1"/>
  <c r="S359" i="135"/>
  <c r="S358" i="135"/>
  <c r="S358" i="135" a="1"/>
  <c r="S357" i="135" a="1"/>
  <c r="S357" i="135"/>
  <c r="S356" i="135"/>
  <c r="S356" i="135" a="1"/>
  <c r="S355" i="135" a="1"/>
  <c r="S355" i="135"/>
  <c r="S354" i="135"/>
  <c r="S354" i="135" a="1"/>
  <c r="S353" i="135" a="1"/>
  <c r="S353" i="135"/>
  <c r="S352" i="135"/>
  <c r="S352" i="135" a="1"/>
  <c r="S351" i="135" a="1"/>
  <c r="S351" i="135"/>
  <c r="O351" i="135"/>
  <c r="M351" i="135"/>
  <c r="N341" i="135"/>
  <c r="G331" i="135"/>
  <c r="G377" i="135"/>
  <c r="E331" i="135"/>
  <c r="E377" i="135"/>
  <c r="B331" i="135"/>
  <c r="G330" i="135"/>
  <c r="G376" i="135" s="1"/>
  <c r="E330" i="135"/>
  <c r="S236" i="135"/>
  <c r="S236" i="135" a="1"/>
  <c r="S235" i="135"/>
  <c r="S235" i="135" a="1"/>
  <c r="G235" i="135"/>
  <c r="E235" i="135"/>
  <c r="S234" i="135"/>
  <c r="S234" i="135" a="1"/>
  <c r="S233" i="135" a="1"/>
  <c r="S233" i="135"/>
  <c r="S232" i="135"/>
  <c r="S232" i="135" a="1"/>
  <c r="S231" i="135" a="1"/>
  <c r="S231" i="135"/>
  <c r="S230" i="135"/>
  <c r="S230" i="135" a="1"/>
  <c r="S229" i="135" a="1"/>
  <c r="S229" i="135"/>
  <c r="S228" i="135"/>
  <c r="S228" i="135" a="1"/>
  <c r="S227" i="135" a="1"/>
  <c r="S227" i="135"/>
  <c r="S226" i="135"/>
  <c r="S226" i="135" a="1"/>
  <c r="S225" i="135" a="1"/>
  <c r="S225" i="135"/>
  <c r="S224" i="135"/>
  <c r="S224" i="135" a="1"/>
  <c r="S223" i="135" a="1"/>
  <c r="S223" i="135"/>
  <c r="S222" i="135"/>
  <c r="S222" i="135" a="1"/>
  <c r="S221" i="135" a="1"/>
  <c r="S221" i="135"/>
  <c r="S220" i="135"/>
  <c r="S220" i="135" a="1"/>
  <c r="S219" i="135" a="1"/>
  <c r="S219" i="135"/>
  <c r="S218" i="135"/>
  <c r="S218" i="135" a="1"/>
  <c r="S217" i="135" a="1"/>
  <c r="S217" i="135"/>
  <c r="S216" i="135"/>
  <c r="S216" i="135" a="1"/>
  <c r="S215" i="135" a="1"/>
  <c r="S215" i="135"/>
  <c r="S214" i="135"/>
  <c r="S214" i="135" a="1"/>
  <c r="S213" i="135" a="1"/>
  <c r="S213" i="135"/>
  <c r="S212" i="135" a="1"/>
  <c r="S212" i="135"/>
  <c r="O212" i="135"/>
  <c r="M212" i="135"/>
  <c r="N202" i="135"/>
  <c r="G190" i="135"/>
  <c r="G236" i="135"/>
  <c r="E190" i="135"/>
  <c r="E236" i="135"/>
  <c r="B190" i="135"/>
  <c r="E7" i="135"/>
  <c r="G189" i="135"/>
  <c r="S95" i="135" a="1"/>
  <c r="S95" i="135"/>
  <c r="S94" i="135"/>
  <c r="S94" i="135" a="1"/>
  <c r="S93" i="135"/>
  <c r="S93" i="135" a="1"/>
  <c r="S92" i="135" a="1"/>
  <c r="S92" i="135"/>
  <c r="S91" i="135"/>
  <c r="S91" i="135" a="1"/>
  <c r="S90" i="135" a="1"/>
  <c r="S90" i="135"/>
  <c r="S89" i="135"/>
  <c r="S89" i="135" a="1"/>
  <c r="S88" i="135" a="1"/>
  <c r="S88" i="135"/>
  <c r="S87" i="135"/>
  <c r="S87" i="135" a="1"/>
  <c r="S86" i="135" a="1"/>
  <c r="S86" i="135"/>
  <c r="S85" i="135"/>
  <c r="S85" i="135" a="1"/>
  <c r="S84" i="135" a="1"/>
  <c r="S84" i="135"/>
  <c r="S83" i="135"/>
  <c r="S83" i="135" a="1"/>
  <c r="S82" i="135" a="1"/>
  <c r="S82" i="135"/>
  <c r="S81" i="135"/>
  <c r="S81" i="135" a="1"/>
  <c r="S80" i="135" a="1"/>
  <c r="S80" i="135"/>
  <c r="S79" i="135"/>
  <c r="S79" i="135" a="1"/>
  <c r="S78" i="135" a="1"/>
  <c r="S78" i="135"/>
  <c r="S77" i="135"/>
  <c r="S77" i="135" a="1"/>
  <c r="S76" i="135" a="1"/>
  <c r="S76" i="135"/>
  <c r="S75" i="135"/>
  <c r="S75" i="135" a="1"/>
  <c r="S74" i="135" a="1"/>
  <c r="S74" i="135"/>
  <c r="S73" i="135"/>
  <c r="S73" i="135" a="1"/>
  <c r="S72" i="135" a="1"/>
  <c r="S72" i="135"/>
  <c r="S71" i="135"/>
  <c r="S71" i="135" a="1"/>
  <c r="O71" i="135"/>
  <c r="M71" i="135"/>
  <c r="N61" i="135"/>
  <c r="G49" i="135"/>
  <c r="G95" i="135"/>
  <c r="E49" i="135"/>
  <c r="E95" i="135"/>
  <c r="B49" i="135"/>
  <c r="B95" i="135"/>
  <c r="G48" i="135"/>
  <c r="G94" i="135"/>
  <c r="E48" i="135"/>
  <c r="E94" i="135" s="1"/>
  <c r="E376" i="135"/>
  <c r="C46" i="135"/>
  <c r="N46" i="135"/>
  <c r="AC35" i="135"/>
  <c r="AC35" i="135" a="1"/>
  <c r="AC34" i="135" a="1"/>
  <c r="AC34" i="135"/>
  <c r="AC33" i="135"/>
  <c r="AC33" i="135" a="1"/>
  <c r="AC32" i="135" a="1"/>
  <c r="AC32" i="135"/>
  <c r="AC31" i="135"/>
  <c r="AC31" i="135" a="1"/>
  <c r="AC30" i="135" a="1"/>
  <c r="AC30" i="135"/>
  <c r="AC29" i="135"/>
  <c r="AC29" i="135" a="1"/>
  <c r="AC28" i="135" a="1"/>
  <c r="AC28" i="135"/>
  <c r="AC27" i="135"/>
  <c r="AC27" i="135" a="1"/>
  <c r="AC26" i="135" a="1"/>
  <c r="AC26" i="135"/>
  <c r="AC25" i="135"/>
  <c r="AC25" i="135" a="1"/>
  <c r="AC24" i="135" a="1"/>
  <c r="AC24" i="135"/>
  <c r="AC23" i="135"/>
  <c r="AC23" i="135" a="1"/>
  <c r="AC22" i="135" a="1"/>
  <c r="AC22" i="135"/>
  <c r="AC21" i="135"/>
  <c r="AC21" i="135" a="1"/>
  <c r="AC20" i="135" a="1"/>
  <c r="AC20" i="135"/>
  <c r="AC19" i="135"/>
  <c r="AC19" i="135" a="1"/>
  <c r="AC18" i="135" a="1"/>
  <c r="AC18" i="135"/>
  <c r="AC17" i="135"/>
  <c r="AC17" i="135" a="1"/>
  <c r="AC16" i="135" a="1"/>
  <c r="AC16" i="135"/>
  <c r="AC15" i="135"/>
  <c r="AC15" i="135" a="1"/>
  <c r="AC14" i="135" a="1"/>
  <c r="AC14" i="135"/>
  <c r="AC13" i="135"/>
  <c r="AC13" i="135" a="1"/>
  <c r="AC12" i="135" a="1"/>
  <c r="AC12" i="135"/>
  <c r="AC11" i="135" a="1"/>
  <c r="AC11" i="135"/>
  <c r="AD10" i="135"/>
  <c r="E9" i="135"/>
  <c r="E6" i="135"/>
  <c r="E5" i="135"/>
  <c r="E4" i="135"/>
  <c r="AL1" i="135"/>
  <c r="B377" i="134"/>
  <c r="G376" i="134"/>
  <c r="S375" i="134" a="1"/>
  <c r="S375" i="134"/>
  <c r="S374" i="134"/>
  <c r="S374" i="134" a="1"/>
  <c r="S373" i="134" a="1"/>
  <c r="S373" i="134"/>
  <c r="S372" i="134"/>
  <c r="S372" i="134" a="1"/>
  <c r="S371" i="134" a="1"/>
  <c r="S371" i="134"/>
  <c r="S370" i="134"/>
  <c r="S370" i="134" a="1"/>
  <c r="S369" i="134" a="1"/>
  <c r="S369" i="134"/>
  <c r="S368" i="134"/>
  <c r="S368" i="134" a="1"/>
  <c r="S367" i="134" a="1"/>
  <c r="S367" i="134"/>
  <c r="S366" i="134"/>
  <c r="S366" i="134" a="1"/>
  <c r="S365" i="134" a="1"/>
  <c r="S365" i="134"/>
  <c r="S364" i="134"/>
  <c r="S364" i="134" a="1"/>
  <c r="S363" i="134" a="1"/>
  <c r="S363" i="134"/>
  <c r="S362" i="134"/>
  <c r="S362" i="134" a="1"/>
  <c r="S361" i="134" a="1"/>
  <c r="S361" i="134"/>
  <c r="S360" i="134"/>
  <c r="S360" i="134" a="1"/>
  <c r="S359" i="134" a="1"/>
  <c r="S359" i="134"/>
  <c r="S358" i="134"/>
  <c r="S358" i="134" a="1"/>
  <c r="S357" i="134" a="1"/>
  <c r="S357" i="134"/>
  <c r="S356" i="134"/>
  <c r="S356" i="134" a="1"/>
  <c r="S355" i="134" a="1"/>
  <c r="S355" i="134"/>
  <c r="S354" i="134"/>
  <c r="S354" i="134" a="1"/>
  <c r="S353" i="134" a="1"/>
  <c r="S353" i="134"/>
  <c r="S352" i="134"/>
  <c r="S352" i="134" a="1"/>
  <c r="S351" i="134" a="1"/>
  <c r="S351" i="134"/>
  <c r="O351" i="134"/>
  <c r="M351" i="134"/>
  <c r="N341" i="134"/>
  <c r="G331" i="134"/>
  <c r="G377" i="134"/>
  <c r="E331" i="134"/>
  <c r="E377" i="134"/>
  <c r="B331" i="134"/>
  <c r="G330" i="134"/>
  <c r="E330" i="134"/>
  <c r="S236" i="134"/>
  <c r="S236" i="134" a="1"/>
  <c r="S235" i="134"/>
  <c r="S235" i="134" a="1"/>
  <c r="G235" i="134"/>
  <c r="S234" i="134"/>
  <c r="S234" i="134" a="1"/>
  <c r="S233" i="134" a="1"/>
  <c r="S233" i="134"/>
  <c r="S232" i="134"/>
  <c r="S232" i="134" a="1"/>
  <c r="S231" i="134" a="1"/>
  <c r="S231" i="134"/>
  <c r="S230" i="134"/>
  <c r="S230" i="134" a="1"/>
  <c r="S229" i="134" a="1"/>
  <c r="S229" i="134"/>
  <c r="S228" i="134"/>
  <c r="S228" i="134" a="1"/>
  <c r="S227" i="134" a="1"/>
  <c r="S227" i="134"/>
  <c r="S226" i="134"/>
  <c r="S226" i="134" a="1"/>
  <c r="S225" i="134" a="1"/>
  <c r="S225" i="134"/>
  <c r="S224" i="134"/>
  <c r="S224" i="134" a="1"/>
  <c r="S223" i="134" a="1"/>
  <c r="S223" i="134"/>
  <c r="S222" i="134"/>
  <c r="S222" i="134" a="1"/>
  <c r="S221" i="134" a="1"/>
  <c r="S221" i="134"/>
  <c r="S220" i="134"/>
  <c r="S220" i="134" a="1"/>
  <c r="S219" i="134" a="1"/>
  <c r="S219" i="134"/>
  <c r="S218" i="134" a="1"/>
  <c r="S218" i="134"/>
  <c r="S217" i="134" a="1"/>
  <c r="S217" i="134"/>
  <c r="S216" i="134" a="1"/>
  <c r="S216" i="134"/>
  <c r="S215" i="134" a="1"/>
  <c r="S215" i="134"/>
  <c r="S214" i="134" a="1"/>
  <c r="S214" i="134"/>
  <c r="S213" i="134" a="1"/>
  <c r="S213" i="134"/>
  <c r="S212" i="134" a="1"/>
  <c r="S212" i="134"/>
  <c r="M212" i="134"/>
  <c r="N202" i="134"/>
  <c r="O212" i="134" s="1"/>
  <c r="G190" i="134"/>
  <c r="G236" i="134"/>
  <c r="E190" i="134"/>
  <c r="E236" i="134"/>
  <c r="B190" i="134"/>
  <c r="E7" i="134"/>
  <c r="G189" i="134"/>
  <c r="E6" i="134" s="1"/>
  <c r="S95" i="134" a="1"/>
  <c r="S95" i="134"/>
  <c r="S94" i="134"/>
  <c r="S94" i="134" a="1"/>
  <c r="S93" i="134"/>
  <c r="S93" i="134" a="1"/>
  <c r="S92" i="134" a="1"/>
  <c r="S92" i="134"/>
  <c r="S91" i="134"/>
  <c r="S91" i="134" a="1"/>
  <c r="S90" i="134" a="1"/>
  <c r="S90" i="134"/>
  <c r="S89" i="134"/>
  <c r="S89" i="134" a="1"/>
  <c r="S88" i="134" a="1"/>
  <c r="S88" i="134"/>
  <c r="S87" i="134"/>
  <c r="S87" i="134" a="1"/>
  <c r="S86" i="134" a="1"/>
  <c r="S86" i="134"/>
  <c r="S85" i="134"/>
  <c r="S85" i="134" a="1"/>
  <c r="S84" i="134" a="1"/>
  <c r="S84" i="134"/>
  <c r="S83" i="134"/>
  <c r="S83" i="134" a="1"/>
  <c r="S82" i="134" a="1"/>
  <c r="S82" i="134"/>
  <c r="S81" i="134"/>
  <c r="S81" i="134" a="1"/>
  <c r="S80" i="134" a="1"/>
  <c r="S80" i="134"/>
  <c r="S79" i="134"/>
  <c r="S79" i="134" a="1"/>
  <c r="S78" i="134" a="1"/>
  <c r="S78" i="134"/>
  <c r="S77" i="134"/>
  <c r="S77" i="134" a="1"/>
  <c r="S76" i="134" a="1"/>
  <c r="S76" i="134"/>
  <c r="S75" i="134"/>
  <c r="S75" i="134" a="1"/>
  <c r="S74" i="134" a="1"/>
  <c r="S74" i="134"/>
  <c r="S73" i="134"/>
  <c r="S73" i="134" a="1"/>
  <c r="S72" i="134" a="1"/>
  <c r="S72" i="134"/>
  <c r="S71" i="134"/>
  <c r="S71" i="134" a="1"/>
  <c r="O71" i="134"/>
  <c r="M71" i="134"/>
  <c r="N61" i="134"/>
  <c r="G49" i="134"/>
  <c r="G95" i="134"/>
  <c r="E49" i="134"/>
  <c r="E95" i="134"/>
  <c r="B49" i="134"/>
  <c r="B95" i="134"/>
  <c r="G48" i="134"/>
  <c r="G94" i="134" s="1"/>
  <c r="E48" i="134"/>
  <c r="E235" i="134" s="1"/>
  <c r="E376" i="134"/>
  <c r="C46" i="134"/>
  <c r="N46" i="134"/>
  <c r="AC35" i="134"/>
  <c r="AC35" i="134" a="1"/>
  <c r="AC34" i="134" a="1"/>
  <c r="AC34" i="134"/>
  <c r="AC33" i="134"/>
  <c r="AC33" i="134" a="1"/>
  <c r="AC32" i="134" a="1"/>
  <c r="AC32" i="134"/>
  <c r="AC31" i="134"/>
  <c r="AC31" i="134" a="1"/>
  <c r="AC30" i="134" a="1"/>
  <c r="AC30" i="134"/>
  <c r="AC29" i="134"/>
  <c r="AC29" i="134" a="1"/>
  <c r="AC28" i="134" a="1"/>
  <c r="AC28" i="134"/>
  <c r="AC27" i="134"/>
  <c r="AC27" i="134" a="1"/>
  <c r="AC26" i="134" a="1"/>
  <c r="AC26" i="134"/>
  <c r="AC25" i="134"/>
  <c r="AC25" i="134" a="1"/>
  <c r="AC24" i="134" a="1"/>
  <c r="AC24" i="134"/>
  <c r="AC23" i="134"/>
  <c r="AC23" i="134" a="1"/>
  <c r="AC22" i="134" a="1"/>
  <c r="AC22" i="134"/>
  <c r="AC21" i="134"/>
  <c r="AC21" i="134" a="1"/>
  <c r="AC20" i="134" a="1"/>
  <c r="AC20" i="134"/>
  <c r="AC19" i="134"/>
  <c r="AC19" i="134" a="1"/>
  <c r="AC18" i="134" a="1"/>
  <c r="AC18" i="134"/>
  <c r="AC17" i="134"/>
  <c r="AC17" i="134" a="1"/>
  <c r="AC16" i="134" a="1"/>
  <c r="AC16" i="134"/>
  <c r="AC15" i="134"/>
  <c r="AC15" i="134" a="1"/>
  <c r="AC14" i="134" a="1"/>
  <c r="AC14" i="134"/>
  <c r="AC13" i="134"/>
  <c r="AC13" i="134" a="1"/>
  <c r="AC12" i="134" a="1"/>
  <c r="AC12" i="134"/>
  <c r="AC11" i="134" a="1"/>
  <c r="AC11" i="134"/>
  <c r="AD10" i="134"/>
  <c r="E9" i="134"/>
  <c r="E8" i="134"/>
  <c r="E5" i="134"/>
  <c r="AL1" i="134"/>
  <c r="B377" i="133"/>
  <c r="S375" i="133" a="1"/>
  <c r="S375" i="133"/>
  <c r="S374" i="133"/>
  <c r="S374" i="133" a="1"/>
  <c r="S373" i="133" a="1"/>
  <c r="S373" i="133"/>
  <c r="S372" i="133"/>
  <c r="S372" i="133" a="1"/>
  <c r="S371" i="133" a="1"/>
  <c r="S371" i="133"/>
  <c r="S370" i="133"/>
  <c r="S370" i="133" a="1"/>
  <c r="S369" i="133" a="1"/>
  <c r="S369" i="133"/>
  <c r="S368" i="133"/>
  <c r="S368" i="133" a="1"/>
  <c r="S367" i="133" a="1"/>
  <c r="S367" i="133"/>
  <c r="S366" i="133"/>
  <c r="S366" i="133" a="1"/>
  <c r="S365" i="133" a="1"/>
  <c r="S365" i="133"/>
  <c r="S364" i="133"/>
  <c r="S364" i="133" a="1"/>
  <c r="S363" i="133" a="1"/>
  <c r="S363" i="133"/>
  <c r="S362" i="133"/>
  <c r="S362" i="133" a="1"/>
  <c r="S361" i="133" a="1"/>
  <c r="S361" i="133"/>
  <c r="S360" i="133"/>
  <c r="S360" i="133" a="1"/>
  <c r="S359" i="133" a="1"/>
  <c r="S359" i="133"/>
  <c r="S358" i="133"/>
  <c r="S358" i="133" a="1"/>
  <c r="S357" i="133" a="1"/>
  <c r="S357" i="133"/>
  <c r="S356" i="133"/>
  <c r="S356" i="133" a="1"/>
  <c r="S355" i="133" a="1"/>
  <c r="S355" i="133"/>
  <c r="S354" i="133"/>
  <c r="S354" i="133" a="1"/>
  <c r="S353" i="133" a="1"/>
  <c r="S353" i="133"/>
  <c r="S352" i="133"/>
  <c r="S352" i="133" a="1"/>
  <c r="S351" i="133" a="1"/>
  <c r="S351" i="133"/>
  <c r="M351" i="133"/>
  <c r="G331" i="133"/>
  <c r="G377" i="133"/>
  <c r="E331" i="133"/>
  <c r="E377" i="133"/>
  <c r="B331" i="133"/>
  <c r="G330" i="133"/>
  <c r="S236" i="133"/>
  <c r="S236" i="133" a="1"/>
  <c r="S235" i="133"/>
  <c r="S235" i="133" a="1"/>
  <c r="G235" i="133"/>
  <c r="S234" i="133"/>
  <c r="S234" i="133" a="1"/>
  <c r="S233" i="133" a="1"/>
  <c r="S233" i="133"/>
  <c r="S232" i="133"/>
  <c r="S232" i="133" a="1"/>
  <c r="S231" i="133" a="1"/>
  <c r="S231" i="133"/>
  <c r="S230" i="133"/>
  <c r="S230" i="133" a="1"/>
  <c r="S229" i="133" a="1"/>
  <c r="S229" i="133"/>
  <c r="S228" i="133"/>
  <c r="S228" i="133" a="1"/>
  <c r="S227" i="133" a="1"/>
  <c r="S227" i="133"/>
  <c r="S226" i="133"/>
  <c r="S226" i="133" a="1"/>
  <c r="S225" i="133" a="1"/>
  <c r="S225" i="133"/>
  <c r="S224" i="133"/>
  <c r="S224" i="133" a="1"/>
  <c r="S223" i="133" a="1"/>
  <c r="S223" i="133"/>
  <c r="S222" i="133"/>
  <c r="S222" i="133" a="1"/>
  <c r="S221" i="133" a="1"/>
  <c r="S221" i="133"/>
  <c r="S220" i="133"/>
  <c r="S220" i="133" a="1"/>
  <c r="S219" i="133" a="1"/>
  <c r="S219" i="133"/>
  <c r="S218" i="133"/>
  <c r="S218" i="133" a="1"/>
  <c r="S217" i="133" a="1"/>
  <c r="S217" i="133"/>
  <c r="S216" i="133"/>
  <c r="S216" i="133" a="1"/>
  <c r="S215" i="133" a="1"/>
  <c r="S215" i="133"/>
  <c r="S214" i="133"/>
  <c r="S214" i="133" a="1"/>
  <c r="S213" i="133" a="1"/>
  <c r="S213" i="133"/>
  <c r="S212" i="133" a="1"/>
  <c r="S212" i="133"/>
  <c r="M212" i="133"/>
  <c r="G190" i="133"/>
  <c r="G236" i="133"/>
  <c r="E190" i="133"/>
  <c r="E236" i="133"/>
  <c r="B190" i="133"/>
  <c r="E7" i="133"/>
  <c r="G189" i="133"/>
  <c r="S95" i="133" a="1"/>
  <c r="S95" i="133"/>
  <c r="S94" i="133"/>
  <c r="S94" i="133" a="1"/>
  <c r="S93" i="133"/>
  <c r="S93" i="133" a="1"/>
  <c r="S92" i="133" a="1"/>
  <c r="S92" i="133"/>
  <c r="S91" i="133"/>
  <c r="S91" i="133" a="1"/>
  <c r="S90" i="133" a="1"/>
  <c r="S90" i="133"/>
  <c r="S89" i="133"/>
  <c r="S89" i="133" a="1"/>
  <c r="S88" i="133" a="1"/>
  <c r="S88" i="133"/>
  <c r="S87" i="133"/>
  <c r="S87" i="133" a="1"/>
  <c r="S86" i="133" a="1"/>
  <c r="S86" i="133"/>
  <c r="S85" i="133"/>
  <c r="S85" i="133" a="1"/>
  <c r="S84" i="133" a="1"/>
  <c r="S84" i="133"/>
  <c r="S83" i="133"/>
  <c r="S83" i="133" a="1"/>
  <c r="S82" i="133" a="1"/>
  <c r="S82" i="133"/>
  <c r="S81" i="133"/>
  <c r="S81" i="133" a="1"/>
  <c r="S80" i="133" a="1"/>
  <c r="S80" i="133"/>
  <c r="S79" i="133"/>
  <c r="S79" i="133" a="1"/>
  <c r="S78" i="133" a="1"/>
  <c r="S78" i="133"/>
  <c r="S77" i="133"/>
  <c r="S77" i="133" a="1"/>
  <c r="S76" i="133" a="1"/>
  <c r="S76" i="133"/>
  <c r="S75" i="133"/>
  <c r="S75" i="133" a="1"/>
  <c r="S74" i="133" a="1"/>
  <c r="S74" i="133"/>
  <c r="S73" i="133"/>
  <c r="S73" i="133" a="1"/>
  <c r="S72" i="133" a="1"/>
  <c r="S72" i="133"/>
  <c r="S71" i="133"/>
  <c r="S71" i="133" a="1"/>
  <c r="M71" i="133"/>
  <c r="G49" i="133"/>
  <c r="G95" i="133"/>
  <c r="E49" i="133"/>
  <c r="E95" i="133"/>
  <c r="B49" i="133"/>
  <c r="B95" i="133"/>
  <c r="G48" i="133"/>
  <c r="G94" i="133"/>
  <c r="C46" i="133"/>
  <c r="N46" i="133"/>
  <c r="AC35" i="133"/>
  <c r="AC35" i="133" a="1"/>
  <c r="AC34" i="133" a="1"/>
  <c r="AC34" i="133"/>
  <c r="AC33" i="133"/>
  <c r="AC33" i="133" a="1"/>
  <c r="AC32" i="133" a="1"/>
  <c r="AC32" i="133"/>
  <c r="AC31" i="133"/>
  <c r="AC31" i="133" a="1"/>
  <c r="AC30" i="133" a="1"/>
  <c r="AC30" i="133"/>
  <c r="AC29" i="133"/>
  <c r="AC29" i="133" a="1"/>
  <c r="AC28" i="133" a="1"/>
  <c r="AC28" i="133"/>
  <c r="AC27" i="133"/>
  <c r="AC27" i="133" a="1"/>
  <c r="AC26" i="133" a="1"/>
  <c r="AC26" i="133"/>
  <c r="AC25" i="133"/>
  <c r="AC25" i="133" a="1"/>
  <c r="AC24" i="133" a="1"/>
  <c r="AC24" i="133"/>
  <c r="AC23" i="133"/>
  <c r="AC23" i="133" a="1"/>
  <c r="AC22" i="133" a="1"/>
  <c r="AC22" i="133"/>
  <c r="AC21" i="133"/>
  <c r="AC21" i="133" a="1"/>
  <c r="AC20" i="133" a="1"/>
  <c r="AC20" i="133"/>
  <c r="AC19" i="133"/>
  <c r="AC19" i="133" a="1"/>
  <c r="AC18" i="133" a="1"/>
  <c r="AC18" i="133"/>
  <c r="AC17" i="133"/>
  <c r="AC17" i="133" a="1"/>
  <c r="AC16" i="133" a="1"/>
  <c r="AC16" i="133"/>
  <c r="AC15" i="133"/>
  <c r="AC15" i="133" a="1"/>
  <c r="AC14" i="133" a="1"/>
  <c r="AC14" i="133"/>
  <c r="AC13" i="133"/>
  <c r="AC13" i="133" a="1"/>
  <c r="AC12" i="133" a="1"/>
  <c r="AC12" i="133"/>
  <c r="AC11" i="133" a="1"/>
  <c r="AC11" i="133"/>
  <c r="E9" i="133"/>
  <c r="E8" i="133"/>
  <c r="E6" i="133"/>
  <c r="E5" i="133"/>
  <c r="E4" i="133"/>
  <c r="B377" i="132"/>
  <c r="G376" i="132"/>
  <c r="S375" i="132" a="1"/>
  <c r="S375" i="132"/>
  <c r="S374" i="132"/>
  <c r="S374" i="132" a="1"/>
  <c r="S373" i="132" a="1"/>
  <c r="S373" i="132"/>
  <c r="S372" i="132"/>
  <c r="S372" i="132" a="1"/>
  <c r="S371" i="132" a="1"/>
  <c r="S371" i="132"/>
  <c r="S370" i="132"/>
  <c r="S370" i="132" a="1"/>
  <c r="S369" i="132" a="1"/>
  <c r="S369" i="132"/>
  <c r="S368" i="132"/>
  <c r="S368" i="132" a="1"/>
  <c r="S367" i="132" a="1"/>
  <c r="S367" i="132"/>
  <c r="S366" i="132"/>
  <c r="S366" i="132" a="1"/>
  <c r="S365" i="132" a="1"/>
  <c r="S365" i="132"/>
  <c r="S364" i="132"/>
  <c r="S364" i="132" a="1"/>
  <c r="S363" i="132" a="1"/>
  <c r="S363" i="132"/>
  <c r="S362" i="132"/>
  <c r="S362" i="132" a="1"/>
  <c r="S361" i="132" a="1"/>
  <c r="S361" i="132"/>
  <c r="S360" i="132"/>
  <c r="S360" i="132" a="1"/>
  <c r="S359" i="132" a="1"/>
  <c r="S359" i="132"/>
  <c r="S358" i="132"/>
  <c r="S358" i="132" a="1"/>
  <c r="S357" i="132" a="1"/>
  <c r="S357" i="132"/>
  <c r="S356" i="132"/>
  <c r="S356" i="132" a="1"/>
  <c r="S355" i="132" a="1"/>
  <c r="S355" i="132"/>
  <c r="S354" i="132"/>
  <c r="S354" i="132" a="1"/>
  <c r="S353" i="132" a="1"/>
  <c r="S353" i="132"/>
  <c r="S352" i="132"/>
  <c r="S352" i="132" a="1"/>
  <c r="S351" i="132" a="1"/>
  <c r="S351" i="132"/>
  <c r="N341" i="132"/>
  <c r="O351" i="132"/>
  <c r="M351" i="132"/>
  <c r="G331" i="132"/>
  <c r="G377" i="132"/>
  <c r="E331" i="132"/>
  <c r="E377" i="132"/>
  <c r="B331" i="132"/>
  <c r="G330" i="132"/>
  <c r="E330" i="132"/>
  <c r="S236" i="132"/>
  <c r="S236" i="132" a="1"/>
  <c r="S235" i="132"/>
  <c r="S235" i="132" a="1"/>
  <c r="S234" i="132"/>
  <c r="S234" i="132" a="1"/>
  <c r="S233" i="132" a="1"/>
  <c r="S233" i="132"/>
  <c r="S232" i="132"/>
  <c r="S232" i="132" a="1"/>
  <c r="S231" i="132" a="1"/>
  <c r="S231" i="132"/>
  <c r="S230" i="132"/>
  <c r="S230" i="132" a="1"/>
  <c r="S229" i="132" a="1"/>
  <c r="S229" i="132"/>
  <c r="S228" i="132"/>
  <c r="S228" i="132" a="1"/>
  <c r="S227" i="132" a="1"/>
  <c r="S227" i="132"/>
  <c r="S226" i="132"/>
  <c r="S226" i="132" a="1"/>
  <c r="S225" i="132" a="1"/>
  <c r="S225" i="132"/>
  <c r="S224" i="132"/>
  <c r="S224" i="132" a="1"/>
  <c r="S223" i="132" a="1"/>
  <c r="S223" i="132"/>
  <c r="S222" i="132"/>
  <c r="S222" i="132" a="1"/>
  <c r="S221" i="132" a="1"/>
  <c r="S221" i="132"/>
  <c r="S220" i="132"/>
  <c r="S220" i="132" a="1"/>
  <c r="S219" i="132" a="1"/>
  <c r="S219" i="132"/>
  <c r="S218" i="132"/>
  <c r="S218" i="132" a="1"/>
  <c r="S217" i="132" a="1"/>
  <c r="S217" i="132"/>
  <c r="S216" i="132"/>
  <c r="S216" i="132" a="1"/>
  <c r="S215" i="132" a="1"/>
  <c r="S215" i="132"/>
  <c r="S214" i="132"/>
  <c r="S214" i="132" a="1"/>
  <c r="S213" i="132" a="1"/>
  <c r="S213" i="132"/>
  <c r="S212" i="132" a="1"/>
  <c r="S212" i="132"/>
  <c r="N202" i="132"/>
  <c r="O212" i="132"/>
  <c r="M212" i="132"/>
  <c r="G190" i="132"/>
  <c r="G236" i="132"/>
  <c r="E190" i="132"/>
  <c r="E236" i="132"/>
  <c r="B190" i="132"/>
  <c r="E7" i="132"/>
  <c r="G189" i="132"/>
  <c r="M5" i="8"/>
  <c r="S95" i="132" a="1"/>
  <c r="S95" i="132"/>
  <c r="S94" i="132"/>
  <c r="S94" i="132" a="1"/>
  <c r="S93" i="132"/>
  <c r="S93" i="132" a="1"/>
  <c r="S92" i="132" a="1"/>
  <c r="S92" i="132"/>
  <c r="S91" i="132"/>
  <c r="S91" i="132" a="1"/>
  <c r="S90" i="132" a="1"/>
  <c r="S90" i="132"/>
  <c r="S89" i="132"/>
  <c r="S89" i="132" a="1"/>
  <c r="S88" i="132" a="1"/>
  <c r="S88" i="132"/>
  <c r="S87" i="132"/>
  <c r="S87" i="132" a="1"/>
  <c r="S86" i="132" a="1"/>
  <c r="S86" i="132"/>
  <c r="S85" i="132"/>
  <c r="S85" i="132" a="1"/>
  <c r="S84" i="132" a="1"/>
  <c r="S84" i="132"/>
  <c r="S83" i="132"/>
  <c r="S83" i="132" a="1"/>
  <c r="S82" i="132" a="1"/>
  <c r="S82" i="132"/>
  <c r="S81" i="132"/>
  <c r="S81" i="132" a="1"/>
  <c r="S80" i="132" a="1"/>
  <c r="S80" i="132"/>
  <c r="S79" i="132"/>
  <c r="S79" i="132" a="1"/>
  <c r="S78" i="132" a="1"/>
  <c r="S78" i="132"/>
  <c r="S77" i="132"/>
  <c r="S77" i="132" a="1"/>
  <c r="S76" i="132" a="1"/>
  <c r="S76" i="132"/>
  <c r="S75" i="132"/>
  <c r="S75" i="132" a="1"/>
  <c r="S74" i="132" a="1"/>
  <c r="S74" i="132"/>
  <c r="S73" i="132"/>
  <c r="S73" i="132" a="1"/>
  <c r="S72" i="132" a="1"/>
  <c r="S72" i="132"/>
  <c r="S71" i="132"/>
  <c r="S71" i="132" a="1"/>
  <c r="O71" i="132"/>
  <c r="M71" i="132"/>
  <c r="N61" i="132"/>
  <c r="G49" i="132"/>
  <c r="G95" i="132"/>
  <c r="E49" i="132"/>
  <c r="E95" i="132"/>
  <c r="B49" i="132"/>
  <c r="B95" i="132"/>
  <c r="G48" i="132"/>
  <c r="G94" i="132"/>
  <c r="E48" i="132"/>
  <c r="E376" i="132"/>
  <c r="C46" i="132"/>
  <c r="N46" i="132"/>
  <c r="AC35" i="132"/>
  <c r="AC35" i="132" a="1"/>
  <c r="AC34" i="132" a="1"/>
  <c r="AC34" i="132"/>
  <c r="AC33" i="132"/>
  <c r="AC33" i="132" a="1"/>
  <c r="AC32" i="132" a="1"/>
  <c r="AC32" i="132"/>
  <c r="AC31" i="132"/>
  <c r="AC31" i="132" a="1"/>
  <c r="AC30" i="132" a="1"/>
  <c r="AC30" i="132"/>
  <c r="AC29" i="132"/>
  <c r="AC29" i="132" a="1"/>
  <c r="AC28" i="132" a="1"/>
  <c r="AC28" i="132"/>
  <c r="AC27" i="132"/>
  <c r="AC27" i="132" a="1"/>
  <c r="AC26" i="132" a="1"/>
  <c r="AC26" i="132"/>
  <c r="AC25" i="132"/>
  <c r="AC25" i="132" a="1"/>
  <c r="AC24" i="132" a="1"/>
  <c r="AC24" i="132"/>
  <c r="AC23" i="132"/>
  <c r="AC23" i="132" a="1"/>
  <c r="AC22" i="132" a="1"/>
  <c r="AC22" i="132"/>
  <c r="AC21" i="132"/>
  <c r="AC21" i="132" a="1"/>
  <c r="AC20" i="132" a="1"/>
  <c r="AC20" i="132"/>
  <c r="AC19" i="132"/>
  <c r="AC19" i="132" a="1"/>
  <c r="AC18" i="132" a="1"/>
  <c r="AC18" i="132"/>
  <c r="AC17" i="132"/>
  <c r="AC17" i="132" a="1"/>
  <c r="AC16" i="132" a="1"/>
  <c r="AC16" i="132"/>
  <c r="AC15" i="132"/>
  <c r="AC15" i="132" a="1"/>
  <c r="AC14" i="132" a="1"/>
  <c r="AC14" i="132"/>
  <c r="AC13" i="132"/>
  <c r="AC13" i="132" a="1"/>
  <c r="AC12" i="132" a="1"/>
  <c r="AC12" i="132"/>
  <c r="AC11" i="132" a="1"/>
  <c r="AC11" i="132"/>
  <c r="AD10" i="132"/>
  <c r="E9" i="132"/>
  <c r="E8" i="132"/>
  <c r="E6" i="132"/>
  <c r="E5" i="132"/>
  <c r="E4" i="132"/>
  <c r="AL1" i="132"/>
  <c r="B377" i="131"/>
  <c r="G376" i="131"/>
  <c r="S375" i="131" a="1"/>
  <c r="S375" i="131"/>
  <c r="S374" i="131"/>
  <c r="S374" i="131" a="1"/>
  <c r="S373" i="131" a="1"/>
  <c r="S373" i="131"/>
  <c r="S372" i="131"/>
  <c r="S372" i="131" a="1"/>
  <c r="S371" i="131" a="1"/>
  <c r="S371" i="131"/>
  <c r="S370" i="131"/>
  <c r="S370" i="131" a="1"/>
  <c r="S369" i="131" a="1"/>
  <c r="S369" i="131"/>
  <c r="S368" i="131"/>
  <c r="S368" i="131" a="1"/>
  <c r="S367" i="131" a="1"/>
  <c r="S367" i="131"/>
  <c r="S366" i="131"/>
  <c r="S366" i="131" a="1"/>
  <c r="S365" i="131" a="1"/>
  <c r="S365" i="131"/>
  <c r="S364" i="131"/>
  <c r="S364" i="131" a="1"/>
  <c r="S363" i="131" a="1"/>
  <c r="S363" i="131"/>
  <c r="S362" i="131"/>
  <c r="S362" i="131" a="1"/>
  <c r="S361" i="131" a="1"/>
  <c r="S361" i="131"/>
  <c r="S360" i="131"/>
  <c r="S360" i="131" a="1"/>
  <c r="S359" i="131" a="1"/>
  <c r="S359" i="131"/>
  <c r="S358" i="131"/>
  <c r="S358" i="131" a="1"/>
  <c r="S357" i="131" a="1"/>
  <c r="S357" i="131"/>
  <c r="S356" i="131"/>
  <c r="S356" i="131" a="1"/>
  <c r="S355" i="131" a="1"/>
  <c r="S355" i="131"/>
  <c r="S354" i="131"/>
  <c r="S354" i="131" a="1"/>
  <c r="S353" i="131" a="1"/>
  <c r="S353" i="131"/>
  <c r="S352" i="131"/>
  <c r="S352" i="131" a="1"/>
  <c r="S351" i="131" a="1"/>
  <c r="S351" i="131"/>
  <c r="M351" i="131"/>
  <c r="N341" i="131"/>
  <c r="O351" i="131"/>
  <c r="G331" i="131"/>
  <c r="G377" i="131"/>
  <c r="E331" i="131"/>
  <c r="E377" i="131"/>
  <c r="B331" i="131"/>
  <c r="G330" i="131"/>
  <c r="E330" i="131"/>
  <c r="S236" i="131"/>
  <c r="S236" i="131" a="1"/>
  <c r="S235" i="131"/>
  <c r="S235" i="131" a="1"/>
  <c r="G235" i="131"/>
  <c r="E48" i="131"/>
  <c r="E235" i="131"/>
  <c r="S234" i="131"/>
  <c r="S234" i="131" a="1"/>
  <c r="S233" i="131" a="1"/>
  <c r="S233" i="131"/>
  <c r="S232" i="131"/>
  <c r="S232" i="131" a="1"/>
  <c r="S231" i="131" a="1"/>
  <c r="S231" i="131"/>
  <c r="S230" i="131"/>
  <c r="S230" i="131" a="1"/>
  <c r="S229" i="131" a="1"/>
  <c r="S229" i="131"/>
  <c r="S228" i="131"/>
  <c r="S228" i="131" a="1"/>
  <c r="S227" i="131" a="1"/>
  <c r="S227" i="131"/>
  <c r="S226" i="131"/>
  <c r="S226" i="131" a="1"/>
  <c r="S225" i="131" a="1"/>
  <c r="S225" i="131"/>
  <c r="S224" i="131"/>
  <c r="S224" i="131" a="1"/>
  <c r="S223" i="131" a="1"/>
  <c r="S223" i="131"/>
  <c r="S222" i="131"/>
  <c r="S222" i="131" a="1"/>
  <c r="S221" i="131" a="1"/>
  <c r="S221" i="131"/>
  <c r="S220" i="131"/>
  <c r="S220" i="131" a="1"/>
  <c r="S219" i="131" a="1"/>
  <c r="S219" i="131"/>
  <c r="S218" i="131"/>
  <c r="S218" i="131" a="1"/>
  <c r="S217" i="131" a="1"/>
  <c r="S217" i="131"/>
  <c r="S216" i="131"/>
  <c r="S216" i="131" a="1"/>
  <c r="S215" i="131" a="1"/>
  <c r="S215" i="131"/>
  <c r="S214" i="131"/>
  <c r="S214" i="131" a="1"/>
  <c r="S213" i="131" a="1"/>
  <c r="S213" i="131"/>
  <c r="S212" i="131" a="1"/>
  <c r="S212" i="131"/>
  <c r="M212" i="131"/>
  <c r="N202" i="131"/>
  <c r="O212" i="131"/>
  <c r="G190" i="131"/>
  <c r="G236" i="131"/>
  <c r="E190" i="131"/>
  <c r="E236" i="131"/>
  <c r="B190" i="131"/>
  <c r="E7" i="131"/>
  <c r="G189" i="131"/>
  <c r="S95" i="131" a="1"/>
  <c r="S95" i="131"/>
  <c r="S94" i="131"/>
  <c r="S94" i="131" a="1"/>
  <c r="E94" i="131"/>
  <c r="S93" i="131"/>
  <c r="S93" i="131" a="1"/>
  <c r="S92" i="131" a="1"/>
  <c r="S92" i="131"/>
  <c r="S91" i="131"/>
  <c r="S91" i="131" a="1"/>
  <c r="S90" i="131" a="1"/>
  <c r="S90" i="131"/>
  <c r="S89" i="131"/>
  <c r="S89" i="131" a="1"/>
  <c r="S88" i="131" a="1"/>
  <c r="S88" i="131"/>
  <c r="S87" i="131"/>
  <c r="S87" i="131" a="1"/>
  <c r="S86" i="131" a="1"/>
  <c r="S86" i="131"/>
  <c r="S85" i="131"/>
  <c r="S85" i="131" a="1"/>
  <c r="S84" i="131" a="1"/>
  <c r="S84" i="131"/>
  <c r="S83" i="131"/>
  <c r="S83" i="131" a="1"/>
  <c r="S82" i="131" a="1"/>
  <c r="S82" i="131"/>
  <c r="S81" i="131"/>
  <c r="S81" i="131" a="1"/>
  <c r="S80" i="131" a="1"/>
  <c r="S80" i="131"/>
  <c r="S79" i="131"/>
  <c r="S79" i="131" a="1"/>
  <c r="S78" i="131" a="1"/>
  <c r="S78" i="131"/>
  <c r="S77" i="131"/>
  <c r="S77" i="131" a="1"/>
  <c r="S76" i="131" a="1"/>
  <c r="S76" i="131"/>
  <c r="S75" i="131"/>
  <c r="S75" i="131" a="1"/>
  <c r="S74" i="131" a="1"/>
  <c r="S74" i="131"/>
  <c r="S73" i="131"/>
  <c r="S73" i="131" a="1"/>
  <c r="S72" i="131" a="1"/>
  <c r="S72" i="131"/>
  <c r="S71" i="131" a="1"/>
  <c r="S71" i="131"/>
  <c r="O71" i="131"/>
  <c r="M71" i="131"/>
  <c r="N61" i="131"/>
  <c r="G49" i="131"/>
  <c r="G95" i="131"/>
  <c r="E49" i="131"/>
  <c r="E95" i="131"/>
  <c r="B49" i="131"/>
  <c r="B95" i="131"/>
  <c r="G48" i="131"/>
  <c r="G94" i="131"/>
  <c r="E376" i="131"/>
  <c r="C46" i="131"/>
  <c r="N46" i="131"/>
  <c r="AC35" i="131"/>
  <c r="AC35" i="131" a="1"/>
  <c r="AC34" i="131" a="1"/>
  <c r="AC34" i="131"/>
  <c r="AC33" i="131"/>
  <c r="AC33" i="131" a="1"/>
  <c r="AC32" i="131" a="1"/>
  <c r="AC32" i="131"/>
  <c r="AC31" i="131"/>
  <c r="AC31" i="131" a="1"/>
  <c r="AC30" i="131" a="1"/>
  <c r="AC30" i="131"/>
  <c r="AC29" i="131"/>
  <c r="AC29" i="131" a="1"/>
  <c r="AC28" i="131" a="1"/>
  <c r="AC28" i="131"/>
  <c r="AC27" i="131"/>
  <c r="AC27" i="131" a="1"/>
  <c r="AC26" i="131" a="1"/>
  <c r="AC26" i="131"/>
  <c r="AC25" i="131"/>
  <c r="AC25" i="131" a="1"/>
  <c r="AC24" i="131" a="1"/>
  <c r="AC24" i="131"/>
  <c r="AC23" i="131"/>
  <c r="AC23" i="131" a="1"/>
  <c r="AC22" i="131" a="1"/>
  <c r="AC22" i="131"/>
  <c r="AC21" i="131"/>
  <c r="AC21" i="131" a="1"/>
  <c r="AC20" i="131" a="1"/>
  <c r="AC20" i="131"/>
  <c r="AC19" i="131"/>
  <c r="AC19" i="131" a="1"/>
  <c r="AC18" i="131" a="1"/>
  <c r="AC18" i="131"/>
  <c r="AC17" i="131"/>
  <c r="AC17" i="131" a="1"/>
  <c r="AC16" i="131" a="1"/>
  <c r="AC16" i="131"/>
  <c r="AC15" i="131"/>
  <c r="AC15" i="131" a="1"/>
  <c r="AC14" i="131" a="1"/>
  <c r="AC14" i="131"/>
  <c r="AC13" i="131"/>
  <c r="AC13" i="131" a="1"/>
  <c r="AC12" i="131" a="1"/>
  <c r="AC12" i="131"/>
  <c r="AC11" i="131" a="1"/>
  <c r="AC11" i="131"/>
  <c r="AD10" i="131"/>
  <c r="E9" i="131"/>
  <c r="E8" i="131"/>
  <c r="E6" i="131"/>
  <c r="E5" i="131"/>
  <c r="E4" i="131"/>
  <c r="AL1" i="131"/>
  <c r="B377" i="130"/>
  <c r="G376" i="130"/>
  <c r="S375" i="130" a="1"/>
  <c r="S375" i="130"/>
  <c r="S374" i="130"/>
  <c r="S374" i="130" a="1"/>
  <c r="S373" i="130" a="1"/>
  <c r="S373" i="130"/>
  <c r="S372" i="130"/>
  <c r="S372" i="130" a="1"/>
  <c r="S371" i="130" a="1"/>
  <c r="S371" i="130"/>
  <c r="S370" i="130"/>
  <c r="S370" i="130" a="1"/>
  <c r="S369" i="130" a="1"/>
  <c r="S369" i="130"/>
  <c r="S368" i="130"/>
  <c r="S368" i="130" a="1"/>
  <c r="S367" i="130" a="1"/>
  <c r="S367" i="130"/>
  <c r="S366" i="130"/>
  <c r="S366" i="130" a="1"/>
  <c r="S365" i="130" a="1"/>
  <c r="S365" i="130"/>
  <c r="S364" i="130"/>
  <c r="S364" i="130" a="1"/>
  <c r="S363" i="130" a="1"/>
  <c r="S363" i="130"/>
  <c r="S362" i="130"/>
  <c r="S362" i="130" a="1"/>
  <c r="S361" i="130" a="1"/>
  <c r="S361" i="130"/>
  <c r="S360" i="130"/>
  <c r="S360" i="130" a="1"/>
  <c r="S359" i="130" a="1"/>
  <c r="S359" i="130"/>
  <c r="S358" i="130"/>
  <c r="S358" i="130" a="1"/>
  <c r="S357" i="130" a="1"/>
  <c r="S357" i="130"/>
  <c r="S356" i="130"/>
  <c r="S356" i="130" a="1"/>
  <c r="S355" i="130" a="1"/>
  <c r="S355" i="130"/>
  <c r="S354" i="130"/>
  <c r="S354" i="130" a="1"/>
  <c r="S353" i="130" a="1"/>
  <c r="S353" i="130"/>
  <c r="S352" i="130"/>
  <c r="S352" i="130" a="1"/>
  <c r="S351" i="130" a="1"/>
  <c r="S351" i="130"/>
  <c r="M351" i="130"/>
  <c r="G331" i="130"/>
  <c r="G377" i="130"/>
  <c r="E331" i="130"/>
  <c r="E377" i="130"/>
  <c r="B331" i="130"/>
  <c r="G330" i="130"/>
  <c r="S236" i="130"/>
  <c r="S236" i="130" a="1"/>
  <c r="S235" i="130" a="1"/>
  <c r="S235" i="130"/>
  <c r="G235" i="130"/>
  <c r="S234" i="130" a="1"/>
  <c r="S234" i="130"/>
  <c r="S233" i="130" a="1"/>
  <c r="S233" i="130"/>
  <c r="S232" i="130" a="1"/>
  <c r="S232" i="130"/>
  <c r="S231" i="130" a="1"/>
  <c r="S231" i="130"/>
  <c r="S230" i="130" a="1"/>
  <c r="S230" i="130"/>
  <c r="S229" i="130" a="1"/>
  <c r="S229" i="130"/>
  <c r="S228" i="130" a="1"/>
  <c r="S228" i="130"/>
  <c r="S227" i="130" a="1"/>
  <c r="S227" i="130"/>
  <c r="S226" i="130" a="1"/>
  <c r="S226" i="130"/>
  <c r="S225" i="130" a="1"/>
  <c r="S225" i="130"/>
  <c r="S224" i="130" a="1"/>
  <c r="S224" i="130"/>
  <c r="S223" i="130" a="1"/>
  <c r="S223" i="130"/>
  <c r="S222" i="130" a="1"/>
  <c r="S222" i="130"/>
  <c r="S221" i="130" a="1"/>
  <c r="S221" i="130"/>
  <c r="S220" i="130" a="1"/>
  <c r="S220" i="130"/>
  <c r="S219" i="130" a="1"/>
  <c r="S219" i="130"/>
  <c r="S218" i="130" a="1"/>
  <c r="S218" i="130"/>
  <c r="S217" i="130" a="1"/>
  <c r="S217" i="130"/>
  <c r="S216" i="130" a="1"/>
  <c r="S216" i="130"/>
  <c r="S215" i="130" a="1"/>
  <c r="S215" i="130"/>
  <c r="S214" i="130" a="1"/>
  <c r="S214" i="130"/>
  <c r="S213" i="130" a="1"/>
  <c r="S213" i="130"/>
  <c r="S212" i="130" a="1"/>
  <c r="S212" i="130"/>
  <c r="M212" i="130"/>
  <c r="G190" i="130"/>
  <c r="G236" i="130"/>
  <c r="E190" i="130"/>
  <c r="E236" i="130"/>
  <c r="B190" i="130"/>
  <c r="E7" i="130"/>
  <c r="G189" i="130"/>
  <c r="S95" i="130" a="1"/>
  <c r="S95" i="130"/>
  <c r="S94" i="130"/>
  <c r="S94" i="130" a="1"/>
  <c r="S93" i="130"/>
  <c r="S93" i="130" a="1"/>
  <c r="S92" i="130" a="1"/>
  <c r="S92" i="130"/>
  <c r="S91" i="130"/>
  <c r="S91" i="130" a="1"/>
  <c r="S90" i="130" a="1"/>
  <c r="S90" i="130"/>
  <c r="S89" i="130"/>
  <c r="S89" i="130" a="1"/>
  <c r="S88" i="130" a="1"/>
  <c r="S88" i="130"/>
  <c r="S87" i="130"/>
  <c r="S87" i="130" a="1"/>
  <c r="S86" i="130" a="1"/>
  <c r="S86" i="130"/>
  <c r="S85" i="130"/>
  <c r="S85" i="130" a="1"/>
  <c r="S84" i="130" a="1"/>
  <c r="S84" i="130"/>
  <c r="S83" i="130"/>
  <c r="S83" i="130" a="1"/>
  <c r="S82" i="130" a="1"/>
  <c r="S82" i="130"/>
  <c r="S81" i="130"/>
  <c r="S81" i="130" a="1"/>
  <c r="S80" i="130" a="1"/>
  <c r="S80" i="130"/>
  <c r="S79" i="130"/>
  <c r="S79" i="130" a="1"/>
  <c r="S78" i="130" a="1"/>
  <c r="S78" i="130"/>
  <c r="S77" i="130"/>
  <c r="S77" i="130" a="1"/>
  <c r="S76" i="130" a="1"/>
  <c r="S76" i="130"/>
  <c r="S75" i="130"/>
  <c r="S75" i="130" a="1"/>
  <c r="S74" i="130" a="1"/>
  <c r="S74" i="130"/>
  <c r="S73" i="130"/>
  <c r="S73" i="130" a="1"/>
  <c r="S72" i="130" a="1"/>
  <c r="S72" i="130"/>
  <c r="S71" i="130" a="1"/>
  <c r="S71" i="130"/>
  <c r="M71" i="130"/>
  <c r="G49" i="130"/>
  <c r="G95" i="130"/>
  <c r="E49" i="130"/>
  <c r="E95" i="130"/>
  <c r="B49" i="130"/>
  <c r="B95" i="130"/>
  <c r="G48" i="130"/>
  <c r="G94" i="130"/>
  <c r="C46" i="130"/>
  <c r="N46" i="130"/>
  <c r="AC35" i="130"/>
  <c r="AC35" i="130" a="1"/>
  <c r="AC34" i="130" a="1"/>
  <c r="AC34" i="130"/>
  <c r="AC33" i="130"/>
  <c r="AC33" i="130" a="1"/>
  <c r="AC32" i="130" a="1"/>
  <c r="AC32" i="130"/>
  <c r="AC31" i="130"/>
  <c r="AC31" i="130" a="1"/>
  <c r="AC30" i="130" a="1"/>
  <c r="AC30" i="130"/>
  <c r="AC29" i="130"/>
  <c r="AC29" i="130" a="1"/>
  <c r="AC28" i="130" a="1"/>
  <c r="AC28" i="130"/>
  <c r="AC27" i="130"/>
  <c r="AC27" i="130" a="1"/>
  <c r="AC26" i="130" a="1"/>
  <c r="AC26" i="130"/>
  <c r="AC25" i="130"/>
  <c r="AC25" i="130" a="1"/>
  <c r="AC24" i="130" a="1"/>
  <c r="AC24" i="130"/>
  <c r="AC23" i="130"/>
  <c r="AC23" i="130" a="1"/>
  <c r="AC22" i="130" a="1"/>
  <c r="AC22" i="130"/>
  <c r="AC21" i="130"/>
  <c r="AC21" i="130" a="1"/>
  <c r="AC20" i="130" a="1"/>
  <c r="AC20" i="130"/>
  <c r="AC19" i="130"/>
  <c r="AC19" i="130" a="1"/>
  <c r="AC18" i="130" a="1"/>
  <c r="AC18" i="130"/>
  <c r="AC17" i="130"/>
  <c r="AC17" i="130" a="1"/>
  <c r="AC16" i="130" a="1"/>
  <c r="AC16" i="130"/>
  <c r="AC15" i="130"/>
  <c r="AC15" i="130" a="1"/>
  <c r="AC14" i="130" a="1"/>
  <c r="AC14" i="130"/>
  <c r="AC13" i="130"/>
  <c r="AC13" i="130" a="1"/>
  <c r="AC12" i="130" a="1"/>
  <c r="AC12" i="130"/>
  <c r="AC11" i="130" a="1"/>
  <c r="AC11" i="130"/>
  <c r="E9" i="130"/>
  <c r="E8" i="130"/>
  <c r="E6" i="130"/>
  <c r="E5" i="130"/>
  <c r="E4" i="130"/>
  <c r="B377" i="129"/>
  <c r="S375" i="129" a="1"/>
  <c r="S375" i="129"/>
  <c r="S374" i="129"/>
  <c r="S374" i="129" a="1"/>
  <c r="S373" i="129" a="1"/>
  <c r="S373" i="129"/>
  <c r="S372" i="129"/>
  <c r="S372" i="129" a="1"/>
  <c r="S371" i="129" a="1"/>
  <c r="S371" i="129"/>
  <c r="S370" i="129"/>
  <c r="S370" i="129" a="1"/>
  <c r="S369" i="129" a="1"/>
  <c r="S369" i="129"/>
  <c r="S368" i="129"/>
  <c r="S368" i="129" a="1"/>
  <c r="S367" i="129" a="1"/>
  <c r="S367" i="129"/>
  <c r="S366" i="129"/>
  <c r="S366" i="129" a="1"/>
  <c r="S365" i="129" a="1"/>
  <c r="S365" i="129"/>
  <c r="S364" i="129"/>
  <c r="S364" i="129" a="1"/>
  <c r="S363" i="129" a="1"/>
  <c r="S363" i="129"/>
  <c r="S362" i="129"/>
  <c r="S362" i="129" a="1"/>
  <c r="S361" i="129" a="1"/>
  <c r="S361" i="129"/>
  <c r="S360" i="129"/>
  <c r="S360" i="129" a="1"/>
  <c r="S359" i="129" a="1"/>
  <c r="S359" i="129"/>
  <c r="S358" i="129"/>
  <c r="S358" i="129" a="1"/>
  <c r="S357" i="129" a="1"/>
  <c r="S357" i="129"/>
  <c r="S356" i="129"/>
  <c r="S356" i="129" a="1"/>
  <c r="S355" i="129" a="1"/>
  <c r="S355" i="129"/>
  <c r="S354" i="129"/>
  <c r="S354" i="129" a="1"/>
  <c r="S353" i="129" a="1"/>
  <c r="S353" i="129"/>
  <c r="S352" i="129"/>
  <c r="S352" i="129" a="1"/>
  <c r="S351" i="129" a="1"/>
  <c r="S351" i="129"/>
  <c r="M351" i="129"/>
  <c r="G331" i="129"/>
  <c r="G377" i="129"/>
  <c r="E331" i="129"/>
  <c r="E377" i="129"/>
  <c r="B331" i="129"/>
  <c r="G330" i="129"/>
  <c r="S236" i="129"/>
  <c r="S236" i="129" a="1"/>
  <c r="S235" i="129" a="1"/>
  <c r="S235" i="129"/>
  <c r="G235" i="129"/>
  <c r="S234" i="129" a="1"/>
  <c r="S234" i="129"/>
  <c r="S233" i="129" a="1"/>
  <c r="S233" i="129"/>
  <c r="S232" i="129" a="1"/>
  <c r="S232" i="129"/>
  <c r="S231" i="129" a="1"/>
  <c r="S231" i="129"/>
  <c r="S230" i="129" a="1"/>
  <c r="S230" i="129"/>
  <c r="S229" i="129" a="1"/>
  <c r="S229" i="129"/>
  <c r="S228" i="129" a="1"/>
  <c r="S228" i="129"/>
  <c r="S227" i="129" a="1"/>
  <c r="S227" i="129"/>
  <c r="S226" i="129" a="1"/>
  <c r="S226" i="129"/>
  <c r="S225" i="129" a="1"/>
  <c r="S225" i="129"/>
  <c r="S224" i="129" a="1"/>
  <c r="S224" i="129"/>
  <c r="S223" i="129" a="1"/>
  <c r="S223" i="129"/>
  <c r="S222" i="129" a="1"/>
  <c r="S222" i="129"/>
  <c r="S221" i="129" a="1"/>
  <c r="S221" i="129"/>
  <c r="S220" i="129" a="1"/>
  <c r="S220" i="129"/>
  <c r="S219" i="129" a="1"/>
  <c r="S219" i="129"/>
  <c r="S218" i="129" a="1"/>
  <c r="S218" i="129"/>
  <c r="S217" i="129" a="1"/>
  <c r="S217" i="129"/>
  <c r="S216" i="129" a="1"/>
  <c r="S216" i="129"/>
  <c r="S215" i="129" a="1"/>
  <c r="S215" i="129"/>
  <c r="S214" i="129" a="1"/>
  <c r="S214" i="129"/>
  <c r="S213" i="129" a="1"/>
  <c r="S213" i="129"/>
  <c r="M212" i="129"/>
  <c r="G190" i="129"/>
  <c r="G236" i="129"/>
  <c r="E190" i="129"/>
  <c r="E236" i="129"/>
  <c r="B190" i="129"/>
  <c r="E7" i="129"/>
  <c r="G189" i="129"/>
  <c r="S95" i="129" a="1"/>
  <c r="S95" i="129"/>
  <c r="S94" i="129"/>
  <c r="S94" i="129" a="1"/>
  <c r="S93" i="129"/>
  <c r="S93" i="129" a="1"/>
  <c r="S92" i="129" a="1"/>
  <c r="S92" i="129"/>
  <c r="S91" i="129"/>
  <c r="S91" i="129" a="1"/>
  <c r="S90" i="129" a="1"/>
  <c r="S90" i="129"/>
  <c r="S89" i="129"/>
  <c r="S89" i="129" a="1"/>
  <c r="S88" i="129" a="1"/>
  <c r="S88" i="129"/>
  <c r="S87" i="129"/>
  <c r="S87" i="129" a="1"/>
  <c r="S86" i="129" a="1"/>
  <c r="S86" i="129"/>
  <c r="S85" i="129"/>
  <c r="S85" i="129" a="1"/>
  <c r="S84" i="129" a="1"/>
  <c r="S84" i="129"/>
  <c r="S83" i="129"/>
  <c r="S83" i="129" a="1"/>
  <c r="S82" i="129" a="1"/>
  <c r="S82" i="129"/>
  <c r="S81" i="129"/>
  <c r="S81" i="129" a="1"/>
  <c r="S80" i="129" a="1"/>
  <c r="S80" i="129"/>
  <c r="S79" i="129"/>
  <c r="S79" i="129" a="1"/>
  <c r="S78" i="129" a="1"/>
  <c r="S78" i="129"/>
  <c r="S77" i="129"/>
  <c r="S77" i="129" a="1"/>
  <c r="S76" i="129" a="1"/>
  <c r="S76" i="129"/>
  <c r="S75" i="129"/>
  <c r="S75" i="129" a="1"/>
  <c r="S74" i="129" a="1"/>
  <c r="S74" i="129"/>
  <c r="S73" i="129"/>
  <c r="S73" i="129" a="1"/>
  <c r="S72" i="129" a="1"/>
  <c r="S72" i="129"/>
  <c r="S71" i="129" a="1"/>
  <c r="S71" i="129"/>
  <c r="M71" i="129"/>
  <c r="G49" i="129"/>
  <c r="G95" i="129"/>
  <c r="E49" i="129"/>
  <c r="E95" i="129"/>
  <c r="B49" i="129"/>
  <c r="B95" i="129"/>
  <c r="G48" i="129"/>
  <c r="G94" i="129"/>
  <c r="C46" i="129"/>
  <c r="N46" i="129"/>
  <c r="AC35" i="129"/>
  <c r="AC35" i="129" a="1"/>
  <c r="AC34" i="129" a="1"/>
  <c r="AC34" i="129"/>
  <c r="AC33" i="129"/>
  <c r="AC33" i="129" a="1"/>
  <c r="AC32" i="129" a="1"/>
  <c r="AC32" i="129"/>
  <c r="AC31" i="129"/>
  <c r="AC31" i="129" a="1"/>
  <c r="AC30" i="129" a="1"/>
  <c r="AC30" i="129"/>
  <c r="AC29" i="129"/>
  <c r="AC29" i="129" a="1"/>
  <c r="AC28" i="129" a="1"/>
  <c r="AC28" i="129"/>
  <c r="AC27" i="129"/>
  <c r="AC27" i="129" a="1"/>
  <c r="AC26" i="129" a="1"/>
  <c r="AC26" i="129"/>
  <c r="AC25" i="129"/>
  <c r="AC25" i="129" a="1"/>
  <c r="AC24" i="129" a="1"/>
  <c r="AC24" i="129"/>
  <c r="AC23" i="129"/>
  <c r="AC23" i="129" a="1"/>
  <c r="AC22" i="129" a="1"/>
  <c r="AC22" i="129"/>
  <c r="AC21" i="129"/>
  <c r="AC21" i="129" a="1"/>
  <c r="AC20" i="129" a="1"/>
  <c r="AC20" i="129"/>
  <c r="AC19" i="129"/>
  <c r="AC19" i="129" a="1"/>
  <c r="AC18" i="129" a="1"/>
  <c r="AC18" i="129"/>
  <c r="AC17" i="129"/>
  <c r="AC17" i="129" a="1"/>
  <c r="AC16" i="129" a="1"/>
  <c r="AC16" i="129"/>
  <c r="AC15" i="129"/>
  <c r="AC15" i="129" a="1"/>
  <c r="AC14" i="129" a="1"/>
  <c r="AC14" i="129"/>
  <c r="AC13" i="129"/>
  <c r="AC13" i="129" a="1"/>
  <c r="AC12" i="129" a="1"/>
  <c r="AC12" i="129"/>
  <c r="AC11" i="129" a="1"/>
  <c r="AC11" i="129"/>
  <c r="E9" i="129"/>
  <c r="E8" i="129"/>
  <c r="E6" i="129"/>
  <c r="E5" i="129"/>
  <c r="E4" i="129"/>
  <c r="G376" i="128"/>
  <c r="S375" i="128" a="1"/>
  <c r="S375" i="128"/>
  <c r="S374" i="128"/>
  <c r="S374" i="128" a="1"/>
  <c r="S373" i="128" a="1"/>
  <c r="S373" i="128"/>
  <c r="S372" i="128"/>
  <c r="S372" i="128" a="1"/>
  <c r="S371" i="128" a="1"/>
  <c r="S371" i="128"/>
  <c r="S370" i="128"/>
  <c r="S370" i="128" a="1"/>
  <c r="S369" i="128" a="1"/>
  <c r="S369" i="128"/>
  <c r="S368" i="128"/>
  <c r="S368" i="128" a="1"/>
  <c r="S367" i="128" a="1"/>
  <c r="S367" i="128"/>
  <c r="S366" i="128"/>
  <c r="S366" i="128" a="1"/>
  <c r="S365" i="128" a="1"/>
  <c r="S365" i="128"/>
  <c r="S364" i="128"/>
  <c r="S364" i="128" a="1"/>
  <c r="S363" i="128" a="1"/>
  <c r="S363" i="128"/>
  <c r="S362" i="128"/>
  <c r="S362" i="128" a="1"/>
  <c r="S361" i="128" a="1"/>
  <c r="S361" i="128"/>
  <c r="S360" i="128"/>
  <c r="S360" i="128" a="1"/>
  <c r="S359" i="128" a="1"/>
  <c r="S359" i="128"/>
  <c r="S358" i="128"/>
  <c r="S358" i="128" a="1"/>
  <c r="S357" i="128" a="1"/>
  <c r="S357" i="128"/>
  <c r="S356" i="128"/>
  <c r="S356" i="128" a="1"/>
  <c r="S355" i="128" a="1"/>
  <c r="S355" i="128"/>
  <c r="S354" i="128"/>
  <c r="S354" i="128" a="1"/>
  <c r="S353" i="128" a="1"/>
  <c r="S353" i="128"/>
  <c r="S352" i="128"/>
  <c r="S352" i="128" a="1"/>
  <c r="S351" i="128" a="1"/>
  <c r="S351" i="128"/>
  <c r="M351" i="128"/>
  <c r="G331" i="128"/>
  <c r="G377" i="128"/>
  <c r="E331" i="128"/>
  <c r="E377" i="128"/>
  <c r="B331" i="128"/>
  <c r="B377" i="128"/>
  <c r="G330" i="128"/>
  <c r="S236" i="128"/>
  <c r="S236" i="128" a="1"/>
  <c r="S235" i="128"/>
  <c r="S235" i="128" a="1"/>
  <c r="S234" i="128"/>
  <c r="S234" i="128" a="1"/>
  <c r="S233" i="128" a="1"/>
  <c r="S233" i="128"/>
  <c r="S232" i="128"/>
  <c r="S232" i="128" a="1"/>
  <c r="S231" i="128" a="1"/>
  <c r="S231" i="128"/>
  <c r="S230" i="128"/>
  <c r="S230" i="128" a="1"/>
  <c r="S229" i="128" a="1"/>
  <c r="S229" i="128"/>
  <c r="S228" i="128"/>
  <c r="S228" i="128" a="1"/>
  <c r="S227" i="128" a="1"/>
  <c r="S227" i="128"/>
  <c r="S226" i="128"/>
  <c r="S226" i="128" a="1"/>
  <c r="S225" i="128" a="1"/>
  <c r="S225" i="128"/>
  <c r="S224" i="128"/>
  <c r="S224" i="128" a="1"/>
  <c r="S223" i="128" a="1"/>
  <c r="S223" i="128"/>
  <c r="S222" i="128"/>
  <c r="S222" i="128" a="1"/>
  <c r="S221" i="128" a="1"/>
  <c r="S221" i="128"/>
  <c r="S220" i="128"/>
  <c r="S220" i="128" a="1"/>
  <c r="S219" i="128" a="1"/>
  <c r="S219" i="128"/>
  <c r="S218" i="128" a="1"/>
  <c r="S218" i="128"/>
  <c r="S217" i="128" a="1"/>
  <c r="S217" i="128"/>
  <c r="S216" i="128" a="1"/>
  <c r="S216" i="128"/>
  <c r="S215" i="128" a="1"/>
  <c r="S215" i="128"/>
  <c r="S214" i="128" a="1"/>
  <c r="S214" i="128"/>
  <c r="S213" i="128" a="1"/>
  <c r="S213" i="128"/>
  <c r="S212" i="128" a="1"/>
  <c r="S212" i="128"/>
  <c r="M212" i="128"/>
  <c r="G190" i="128"/>
  <c r="G236" i="128"/>
  <c r="E190" i="128"/>
  <c r="E236" i="128"/>
  <c r="B190" i="128"/>
  <c r="E7" i="128"/>
  <c r="G189" i="128"/>
  <c r="G235" i="128"/>
  <c r="S95" i="128" a="1"/>
  <c r="S95" i="128"/>
  <c r="S94" i="128"/>
  <c r="S94" i="128" a="1"/>
  <c r="S93" i="128"/>
  <c r="S93" i="128" a="1"/>
  <c r="S92" i="128"/>
  <c r="S92" i="128" a="1"/>
  <c r="S91" i="128"/>
  <c r="S91" i="128" a="1"/>
  <c r="S90" i="128"/>
  <c r="S90" i="128" a="1"/>
  <c r="S89" i="128"/>
  <c r="S89" i="128" a="1"/>
  <c r="S88" i="128"/>
  <c r="S88" i="128" a="1"/>
  <c r="S87" i="128"/>
  <c r="S87" i="128" a="1"/>
  <c r="S86" i="128"/>
  <c r="S86" i="128" a="1"/>
  <c r="S85" i="128"/>
  <c r="S85" i="128" a="1"/>
  <c r="S84" i="128"/>
  <c r="S84" i="128" a="1"/>
  <c r="S83" i="128"/>
  <c r="S83" i="128" a="1"/>
  <c r="S82" i="128"/>
  <c r="S82" i="128" a="1"/>
  <c r="S81" i="128"/>
  <c r="S81" i="128" a="1"/>
  <c r="S80" i="128"/>
  <c r="S80" i="128" a="1"/>
  <c r="S79" i="128"/>
  <c r="S79" i="128" a="1"/>
  <c r="S78" i="128"/>
  <c r="S78" i="128" a="1"/>
  <c r="S77" i="128"/>
  <c r="S77" i="128" a="1"/>
  <c r="S76" i="128"/>
  <c r="S76" i="128" a="1"/>
  <c r="S75" i="128"/>
  <c r="S75" i="128" a="1"/>
  <c r="S74" i="128"/>
  <c r="S74" i="128" a="1"/>
  <c r="S73" i="128"/>
  <c r="S73" i="128" a="1"/>
  <c r="S72" i="128"/>
  <c r="S72" i="128" a="1"/>
  <c r="S71" i="128"/>
  <c r="S71" i="128" a="1"/>
  <c r="M71" i="128"/>
  <c r="G49" i="128"/>
  <c r="G95" i="128"/>
  <c r="E49" i="128"/>
  <c r="E95" i="128"/>
  <c r="B49" i="128"/>
  <c r="B95" i="128"/>
  <c r="G48" i="128"/>
  <c r="G94" i="128"/>
  <c r="N46" i="128"/>
  <c r="C46" i="128"/>
  <c r="AC35" i="128"/>
  <c r="AC35" i="128" a="1"/>
  <c r="AC34" i="128"/>
  <c r="AC34" i="128" a="1"/>
  <c r="AC33" i="128"/>
  <c r="AC33" i="128" a="1"/>
  <c r="AC32" i="128"/>
  <c r="AC32" i="128" a="1"/>
  <c r="AC31" i="128"/>
  <c r="AC31" i="128" a="1"/>
  <c r="AC30" i="128"/>
  <c r="AC30" i="128" a="1"/>
  <c r="AC29" i="128"/>
  <c r="AC29" i="128" a="1"/>
  <c r="AC28" i="128"/>
  <c r="AC28" i="128" a="1"/>
  <c r="AC27" i="128"/>
  <c r="AC27" i="128" a="1"/>
  <c r="AC26" i="128"/>
  <c r="AC26" i="128" a="1"/>
  <c r="AC25" i="128"/>
  <c r="AC25" i="128" a="1"/>
  <c r="AC24" i="128"/>
  <c r="AC24" i="128" a="1"/>
  <c r="AC23" i="128"/>
  <c r="AC23" i="128" a="1"/>
  <c r="AC22" i="128"/>
  <c r="AC22" i="128" a="1"/>
  <c r="AC21" i="128"/>
  <c r="AC21" i="128" a="1"/>
  <c r="AC20" i="128"/>
  <c r="AC20" i="128" a="1"/>
  <c r="AC19" i="128"/>
  <c r="AC19" i="128" a="1"/>
  <c r="AC18" i="128"/>
  <c r="AC18" i="128" a="1"/>
  <c r="AC17" i="128"/>
  <c r="AC17" i="128" a="1"/>
  <c r="AC16" i="128"/>
  <c r="AC16" i="128" a="1"/>
  <c r="AC15" i="128"/>
  <c r="AC15" i="128" a="1"/>
  <c r="AC14" i="128"/>
  <c r="AC14" i="128" a="1"/>
  <c r="AC13" i="128"/>
  <c r="AC13" i="128" a="1"/>
  <c r="AC12" i="128"/>
  <c r="AC12" i="128" a="1"/>
  <c r="AC11" i="128"/>
  <c r="AC11" i="128" a="1"/>
  <c r="E9" i="128"/>
  <c r="E8" i="128"/>
  <c r="E6" i="128"/>
  <c r="E5" i="128"/>
  <c r="S375" i="127" a="1"/>
  <c r="S375" i="127"/>
  <c r="S374" i="127"/>
  <c r="S374" i="127" a="1"/>
  <c r="S373" i="127" a="1"/>
  <c r="S373" i="127"/>
  <c r="S372" i="127"/>
  <c r="S372" i="127" a="1"/>
  <c r="S371" i="127" a="1"/>
  <c r="S371" i="127"/>
  <c r="S370" i="127"/>
  <c r="S370" i="127" a="1"/>
  <c r="S369" i="127" a="1"/>
  <c r="S369" i="127"/>
  <c r="S368" i="127"/>
  <c r="S368" i="127" a="1"/>
  <c r="S367" i="127" a="1"/>
  <c r="S367" i="127"/>
  <c r="S366" i="127"/>
  <c r="S366" i="127" a="1"/>
  <c r="S365" i="127" a="1"/>
  <c r="S365" i="127"/>
  <c r="S364" i="127"/>
  <c r="S364" i="127" a="1"/>
  <c r="S363" i="127" a="1"/>
  <c r="S363" i="127"/>
  <c r="S362" i="127"/>
  <c r="S362" i="127" a="1"/>
  <c r="S361" i="127" a="1"/>
  <c r="S361" i="127"/>
  <c r="S360" i="127"/>
  <c r="S360" i="127" a="1"/>
  <c r="S359" i="127" a="1"/>
  <c r="S359" i="127"/>
  <c r="S358" i="127"/>
  <c r="S358" i="127" a="1"/>
  <c r="S357" i="127" a="1"/>
  <c r="S357" i="127"/>
  <c r="S356" i="127"/>
  <c r="S356" i="127" a="1"/>
  <c r="S355" i="127" a="1"/>
  <c r="S355" i="127"/>
  <c r="S354" i="127"/>
  <c r="S354" i="127" a="1"/>
  <c r="S353" i="127" a="1"/>
  <c r="S353" i="127"/>
  <c r="S352" i="127"/>
  <c r="S352" i="127" a="1"/>
  <c r="S351" i="127" a="1"/>
  <c r="S351" i="127"/>
  <c r="M351" i="127"/>
  <c r="G331" i="127"/>
  <c r="G377" i="127"/>
  <c r="E331" i="127"/>
  <c r="E377" i="127"/>
  <c r="B331" i="127"/>
  <c r="B377" i="127"/>
  <c r="G330" i="127"/>
  <c r="G376" i="127"/>
  <c r="S236" i="127"/>
  <c r="S236" i="127" a="1"/>
  <c r="S235" i="127"/>
  <c r="S235" i="127" a="1"/>
  <c r="S234" i="127"/>
  <c r="S234" i="127" a="1"/>
  <c r="S233" i="127" a="1"/>
  <c r="S233" i="127"/>
  <c r="S232" i="127"/>
  <c r="S232" i="127" a="1"/>
  <c r="S231" i="127" a="1"/>
  <c r="S231" i="127"/>
  <c r="S230" i="127"/>
  <c r="S230" i="127" a="1"/>
  <c r="S229" i="127" a="1"/>
  <c r="S229" i="127"/>
  <c r="S228" i="127"/>
  <c r="S228" i="127" a="1"/>
  <c r="S227" i="127" a="1"/>
  <c r="S227" i="127"/>
  <c r="S226" i="127"/>
  <c r="S226" i="127" a="1"/>
  <c r="S225" i="127" a="1"/>
  <c r="S225" i="127"/>
  <c r="S224" i="127"/>
  <c r="S224" i="127" a="1"/>
  <c r="S223" i="127" a="1"/>
  <c r="S223" i="127"/>
  <c r="S222" i="127"/>
  <c r="S222" i="127" a="1"/>
  <c r="S221" i="127" a="1"/>
  <c r="S221" i="127"/>
  <c r="S220" i="127"/>
  <c r="S220" i="127" a="1"/>
  <c r="S219" i="127" a="1"/>
  <c r="S219" i="127"/>
  <c r="S218" i="127"/>
  <c r="S218" i="127" a="1"/>
  <c r="S217" i="127" a="1"/>
  <c r="S217" i="127"/>
  <c r="S216" i="127"/>
  <c r="S216" i="127" a="1"/>
  <c r="S215" i="127" a="1"/>
  <c r="S215" i="127"/>
  <c r="S214" i="127"/>
  <c r="S214" i="127" a="1"/>
  <c r="S213" i="127" a="1"/>
  <c r="S213" i="127"/>
  <c r="S212" i="127"/>
  <c r="S212" i="127" a="1"/>
  <c r="M212" i="127"/>
  <c r="G190" i="127"/>
  <c r="G236" i="127"/>
  <c r="E190" i="127"/>
  <c r="E236" i="127"/>
  <c r="B190" i="127"/>
  <c r="E7" i="127"/>
  <c r="G189" i="127"/>
  <c r="G235" i="127"/>
  <c r="S95" i="127" a="1"/>
  <c r="S95" i="127"/>
  <c r="S94" i="127"/>
  <c r="S94" i="127" a="1"/>
  <c r="S93" i="127"/>
  <c r="S93" i="127" a="1"/>
  <c r="S92" i="127" a="1"/>
  <c r="S92" i="127"/>
  <c r="S91" i="127"/>
  <c r="S91" i="127" a="1"/>
  <c r="S90" i="127" a="1"/>
  <c r="S90" i="127"/>
  <c r="S89" i="127"/>
  <c r="S89" i="127" a="1"/>
  <c r="S88" i="127" a="1"/>
  <c r="S88" i="127"/>
  <c r="S87" i="127"/>
  <c r="S87" i="127" a="1"/>
  <c r="S86" i="127" a="1"/>
  <c r="S86" i="127"/>
  <c r="S85" i="127"/>
  <c r="S85" i="127" a="1"/>
  <c r="S84" i="127" a="1"/>
  <c r="S84" i="127"/>
  <c r="S83" i="127"/>
  <c r="S83" i="127" a="1"/>
  <c r="S82" i="127" a="1"/>
  <c r="S82" i="127"/>
  <c r="S81" i="127"/>
  <c r="S81" i="127" a="1"/>
  <c r="S80" i="127" a="1"/>
  <c r="S80" i="127"/>
  <c r="S79" i="127"/>
  <c r="S79" i="127" a="1"/>
  <c r="S78" i="127" a="1"/>
  <c r="S78" i="127"/>
  <c r="S77" i="127"/>
  <c r="S77" i="127" a="1"/>
  <c r="S76" i="127" a="1"/>
  <c r="S76" i="127"/>
  <c r="S75" i="127"/>
  <c r="S75" i="127" a="1"/>
  <c r="S74" i="127" a="1"/>
  <c r="S74" i="127"/>
  <c r="S73" i="127"/>
  <c r="S73" i="127" a="1"/>
  <c r="S72" i="127" a="1"/>
  <c r="S72" i="127"/>
  <c r="S71" i="127" a="1"/>
  <c r="S71" i="127"/>
  <c r="M71" i="127"/>
  <c r="G49" i="127"/>
  <c r="G95" i="127"/>
  <c r="E49" i="127"/>
  <c r="E95" i="127"/>
  <c r="B49" i="127"/>
  <c r="B95" i="127"/>
  <c r="G48" i="127"/>
  <c r="G94" i="127"/>
  <c r="C46" i="127"/>
  <c r="N46" i="127"/>
  <c r="AC35" i="127"/>
  <c r="AC35" i="127" a="1"/>
  <c r="AC34" i="127" a="1"/>
  <c r="AC34" i="127"/>
  <c r="AC33" i="127"/>
  <c r="AC33" i="127" a="1"/>
  <c r="AC32" i="127" a="1"/>
  <c r="AC32" i="127"/>
  <c r="AC31" i="127"/>
  <c r="AC31" i="127" a="1"/>
  <c r="AC30" i="127" a="1"/>
  <c r="AC30" i="127"/>
  <c r="AC29" i="127"/>
  <c r="AC29" i="127" a="1"/>
  <c r="AC28" i="127" a="1"/>
  <c r="AC28" i="127"/>
  <c r="AC27" i="127"/>
  <c r="AC27" i="127" a="1"/>
  <c r="AC26" i="127" a="1"/>
  <c r="AC26" i="127"/>
  <c r="AC25" i="127"/>
  <c r="AC25" i="127" a="1"/>
  <c r="AC24" i="127" a="1"/>
  <c r="AC24" i="127"/>
  <c r="AC23" i="127"/>
  <c r="AC23" i="127" a="1"/>
  <c r="AC22" i="127" a="1"/>
  <c r="AC22" i="127"/>
  <c r="AC21" i="127"/>
  <c r="AC21" i="127" a="1"/>
  <c r="AC20" i="127" a="1"/>
  <c r="AC20" i="127"/>
  <c r="AC19" i="127"/>
  <c r="AC19" i="127" a="1"/>
  <c r="AC18" i="127" a="1"/>
  <c r="AC18" i="127"/>
  <c r="AC17" i="127"/>
  <c r="AC17" i="127" a="1"/>
  <c r="AC16" i="127" a="1"/>
  <c r="AC16" i="127"/>
  <c r="AC15" i="127"/>
  <c r="AC15" i="127" a="1"/>
  <c r="AC14" i="127" a="1"/>
  <c r="AC14" i="127"/>
  <c r="AC13" i="127"/>
  <c r="AC13" i="127" a="1"/>
  <c r="AC12" i="127" a="1"/>
  <c r="AC12" i="127"/>
  <c r="AC11" i="127"/>
  <c r="AC11" i="127" a="1"/>
  <c r="E9" i="127"/>
  <c r="E5" i="127"/>
  <c r="E4" i="127"/>
  <c r="B377" i="126"/>
  <c r="S375" i="126" a="1"/>
  <c r="S375" i="126"/>
  <c r="S374" i="126"/>
  <c r="S374" i="126" a="1"/>
  <c r="S373" i="126" a="1"/>
  <c r="S373" i="126"/>
  <c r="S372" i="126"/>
  <c r="S372" i="126" a="1"/>
  <c r="S371" i="126" a="1"/>
  <c r="S371" i="126"/>
  <c r="S370" i="126"/>
  <c r="S370" i="126" a="1"/>
  <c r="S369" i="126" a="1"/>
  <c r="S369" i="126"/>
  <c r="S368" i="126"/>
  <c r="S368" i="126" a="1"/>
  <c r="S367" i="126" a="1"/>
  <c r="S367" i="126"/>
  <c r="S366" i="126"/>
  <c r="S366" i="126" a="1"/>
  <c r="S365" i="126" a="1"/>
  <c r="S365" i="126"/>
  <c r="S364" i="126"/>
  <c r="S364" i="126" a="1"/>
  <c r="S363" i="126" a="1"/>
  <c r="S363" i="126"/>
  <c r="S362" i="126"/>
  <c r="S362" i="126" a="1"/>
  <c r="S361" i="126" a="1"/>
  <c r="S361" i="126"/>
  <c r="S360" i="126"/>
  <c r="S360" i="126" a="1"/>
  <c r="S359" i="126" a="1"/>
  <c r="S359" i="126"/>
  <c r="S358" i="126"/>
  <c r="S358" i="126" a="1"/>
  <c r="S357" i="126" a="1"/>
  <c r="S357" i="126"/>
  <c r="S356" i="126"/>
  <c r="S356" i="126" a="1"/>
  <c r="S355" i="126" a="1"/>
  <c r="S355" i="126"/>
  <c r="S354" i="126"/>
  <c r="S354" i="126" a="1"/>
  <c r="S353" i="126" a="1"/>
  <c r="S353" i="126"/>
  <c r="S352" i="126"/>
  <c r="S352" i="126" a="1"/>
  <c r="S351" i="126" a="1"/>
  <c r="S351" i="126"/>
  <c r="M351" i="126"/>
  <c r="G331" i="126"/>
  <c r="G377" i="126"/>
  <c r="E331" i="126"/>
  <c r="E377" i="126"/>
  <c r="B331" i="126"/>
  <c r="G330" i="126"/>
  <c r="S236" i="126"/>
  <c r="S236" i="126" a="1"/>
  <c r="S235" i="126" a="1"/>
  <c r="S235" i="126"/>
  <c r="G235" i="126"/>
  <c r="S234" i="126" a="1"/>
  <c r="S234" i="126"/>
  <c r="S233" i="126" a="1"/>
  <c r="S233" i="126"/>
  <c r="S232" i="126" a="1"/>
  <c r="S232" i="126"/>
  <c r="S231" i="126" a="1"/>
  <c r="S231" i="126"/>
  <c r="S230" i="126" a="1"/>
  <c r="S230" i="126"/>
  <c r="S229" i="126" a="1"/>
  <c r="S229" i="126"/>
  <c r="S228" i="126" a="1"/>
  <c r="S228" i="126"/>
  <c r="S227" i="126" a="1"/>
  <c r="S227" i="126"/>
  <c r="S226" i="126" a="1"/>
  <c r="S226" i="126"/>
  <c r="S225" i="126" a="1"/>
  <c r="S225" i="126"/>
  <c r="S224" i="126" a="1"/>
  <c r="S224" i="126"/>
  <c r="S223" i="126" a="1"/>
  <c r="S223" i="126"/>
  <c r="S222" i="126" a="1"/>
  <c r="S222" i="126"/>
  <c r="S221" i="126" a="1"/>
  <c r="S221" i="126"/>
  <c r="S220" i="126" a="1"/>
  <c r="S220" i="126"/>
  <c r="S219" i="126" a="1"/>
  <c r="S219" i="126"/>
  <c r="S218" i="126" a="1"/>
  <c r="S218" i="126"/>
  <c r="S217" i="126" a="1"/>
  <c r="S217" i="126"/>
  <c r="S216" i="126" a="1"/>
  <c r="S216" i="126"/>
  <c r="S215" i="126" a="1"/>
  <c r="S215" i="126"/>
  <c r="S214" i="126" a="1"/>
  <c r="S214" i="126"/>
  <c r="S213" i="126" a="1"/>
  <c r="S213" i="126"/>
  <c r="S212" i="126" a="1"/>
  <c r="S212" i="126"/>
  <c r="M212" i="126"/>
  <c r="G190" i="126"/>
  <c r="G236" i="126"/>
  <c r="E190" i="126"/>
  <c r="E236" i="126"/>
  <c r="B190" i="126"/>
  <c r="E7" i="126"/>
  <c r="G189" i="126"/>
  <c r="S95" i="126" a="1"/>
  <c r="S95" i="126"/>
  <c r="S94" i="126"/>
  <c r="S94" i="126" a="1"/>
  <c r="S93" i="126"/>
  <c r="S93" i="126" a="1"/>
  <c r="S92" i="126" a="1"/>
  <c r="S92" i="126"/>
  <c r="S91" i="126"/>
  <c r="S91" i="126" a="1"/>
  <c r="S90" i="126" a="1"/>
  <c r="S90" i="126"/>
  <c r="S89" i="126"/>
  <c r="S89" i="126" a="1"/>
  <c r="S88" i="126" a="1"/>
  <c r="S88" i="126"/>
  <c r="S87" i="126"/>
  <c r="S87" i="126" a="1"/>
  <c r="S86" i="126" a="1"/>
  <c r="S86" i="126"/>
  <c r="S85" i="126"/>
  <c r="S85" i="126" a="1"/>
  <c r="S84" i="126" a="1"/>
  <c r="S84" i="126"/>
  <c r="S83" i="126"/>
  <c r="S83" i="126" a="1"/>
  <c r="S82" i="126" a="1"/>
  <c r="S82" i="126"/>
  <c r="S81" i="126"/>
  <c r="S81" i="126" a="1"/>
  <c r="S80" i="126" a="1"/>
  <c r="S80" i="126"/>
  <c r="S79" i="126"/>
  <c r="S79" i="126" a="1"/>
  <c r="S78" i="126" a="1"/>
  <c r="S78" i="126"/>
  <c r="S77" i="126"/>
  <c r="S77" i="126" a="1"/>
  <c r="S76" i="126" a="1"/>
  <c r="S76" i="126"/>
  <c r="S75" i="126"/>
  <c r="S75" i="126" a="1"/>
  <c r="S74" i="126" a="1"/>
  <c r="S74" i="126"/>
  <c r="S73" i="126"/>
  <c r="S73" i="126" a="1"/>
  <c r="S72" i="126" a="1"/>
  <c r="S72" i="126"/>
  <c r="S71" i="126" a="1"/>
  <c r="S71" i="126"/>
  <c r="M71" i="126"/>
  <c r="G49" i="126"/>
  <c r="G95" i="126"/>
  <c r="E49" i="126"/>
  <c r="E95" i="126"/>
  <c r="B49" i="126"/>
  <c r="B95" i="126"/>
  <c r="G48" i="126"/>
  <c r="G94" i="126"/>
  <c r="C46" i="126"/>
  <c r="N46" i="126"/>
  <c r="AC35" i="126"/>
  <c r="AC35" i="126" a="1"/>
  <c r="AC34" i="126" a="1"/>
  <c r="AC34" i="126"/>
  <c r="AC33" i="126"/>
  <c r="AC33" i="126" a="1"/>
  <c r="AC32" i="126" a="1"/>
  <c r="AC32" i="126"/>
  <c r="AC31" i="126"/>
  <c r="AC31" i="126" a="1"/>
  <c r="AC30" i="126" a="1"/>
  <c r="AC30" i="126"/>
  <c r="AC29" i="126"/>
  <c r="AC29" i="126" a="1"/>
  <c r="AC28" i="126" a="1"/>
  <c r="AC28" i="126"/>
  <c r="AC27" i="126"/>
  <c r="AC27" i="126" a="1"/>
  <c r="AC26" i="126" a="1"/>
  <c r="AC26" i="126"/>
  <c r="AC25" i="126"/>
  <c r="AC25" i="126" a="1"/>
  <c r="AC24" i="126" a="1"/>
  <c r="AC24" i="126"/>
  <c r="AC23" i="126"/>
  <c r="AC23" i="126" a="1"/>
  <c r="AC22" i="126" a="1"/>
  <c r="AC22" i="126"/>
  <c r="AC21" i="126"/>
  <c r="AC21" i="126" a="1"/>
  <c r="AC20" i="126" a="1"/>
  <c r="AC20" i="126"/>
  <c r="AC19" i="126"/>
  <c r="AC19" i="126" a="1"/>
  <c r="AC18" i="126" a="1"/>
  <c r="AC18" i="126"/>
  <c r="AC17" i="126"/>
  <c r="AC17" i="126" a="1"/>
  <c r="AC16" i="126" a="1"/>
  <c r="AC16" i="126"/>
  <c r="AC15" i="126"/>
  <c r="AC15" i="126" a="1"/>
  <c r="AC14" i="126" a="1"/>
  <c r="AC14" i="126"/>
  <c r="AC13" i="126"/>
  <c r="AC13" i="126" a="1"/>
  <c r="AC12" i="126" a="1"/>
  <c r="AC12" i="126"/>
  <c r="AC11" i="126"/>
  <c r="AC11" i="126" a="1"/>
  <c r="E9" i="126"/>
  <c r="E6" i="126"/>
  <c r="E5" i="126"/>
  <c r="E4" i="126"/>
  <c r="B377" i="124"/>
  <c r="S375" i="124" a="1"/>
  <c r="S375" i="124"/>
  <c r="S374" i="124"/>
  <c r="S374" i="124" a="1"/>
  <c r="S373" i="124" a="1"/>
  <c r="S373" i="124"/>
  <c r="S372" i="124"/>
  <c r="S372" i="124" a="1"/>
  <c r="S371" i="124" a="1"/>
  <c r="S371" i="124"/>
  <c r="S370" i="124"/>
  <c r="S370" i="124" a="1"/>
  <c r="S369" i="124" a="1"/>
  <c r="S369" i="124"/>
  <c r="S368" i="124"/>
  <c r="S368" i="124" a="1"/>
  <c r="S367" i="124" a="1"/>
  <c r="S367" i="124"/>
  <c r="S366" i="124"/>
  <c r="S366" i="124" a="1"/>
  <c r="S365" i="124" a="1"/>
  <c r="S365" i="124"/>
  <c r="S364" i="124"/>
  <c r="S364" i="124" a="1"/>
  <c r="S363" i="124" a="1"/>
  <c r="S363" i="124"/>
  <c r="S362" i="124"/>
  <c r="S362" i="124" a="1"/>
  <c r="S361" i="124" a="1"/>
  <c r="S361" i="124"/>
  <c r="S360" i="124"/>
  <c r="S360" i="124" a="1"/>
  <c r="S359" i="124" a="1"/>
  <c r="S359" i="124"/>
  <c r="S358" i="124"/>
  <c r="S358" i="124" a="1"/>
  <c r="S357" i="124" a="1"/>
  <c r="S357" i="124"/>
  <c r="S356" i="124"/>
  <c r="S356" i="124" a="1"/>
  <c r="S355" i="124" a="1"/>
  <c r="S355" i="124"/>
  <c r="S354" i="124"/>
  <c r="S354" i="124" a="1"/>
  <c r="S353" i="124" a="1"/>
  <c r="S353" i="124"/>
  <c r="S352" i="124"/>
  <c r="S352" i="124" a="1"/>
  <c r="S351" i="124" a="1"/>
  <c r="S351" i="124"/>
  <c r="M351" i="124"/>
  <c r="G331" i="124"/>
  <c r="G377" i="124"/>
  <c r="E331" i="124"/>
  <c r="E377" i="124"/>
  <c r="B331" i="124"/>
  <c r="G330" i="124"/>
  <c r="S236" i="124"/>
  <c r="S236" i="124" a="1"/>
  <c r="S235" i="124"/>
  <c r="S235" i="124" a="1"/>
  <c r="G235" i="124"/>
  <c r="S234" i="124"/>
  <c r="S234" i="124" a="1"/>
  <c r="S233" i="124" a="1"/>
  <c r="S233" i="124"/>
  <c r="S232" i="124"/>
  <c r="S232" i="124" a="1"/>
  <c r="S231" i="124" a="1"/>
  <c r="S231" i="124"/>
  <c r="S230" i="124"/>
  <c r="S230" i="124" a="1"/>
  <c r="S229" i="124" a="1"/>
  <c r="S229" i="124"/>
  <c r="S228" i="124"/>
  <c r="S228" i="124" a="1"/>
  <c r="S227" i="124" a="1"/>
  <c r="S227" i="124"/>
  <c r="S226" i="124"/>
  <c r="S226" i="124" a="1"/>
  <c r="S225" i="124" a="1"/>
  <c r="S225" i="124"/>
  <c r="S224" i="124"/>
  <c r="S224" i="124" a="1"/>
  <c r="S223" i="124" a="1"/>
  <c r="S223" i="124"/>
  <c r="S222" i="124"/>
  <c r="S222" i="124" a="1"/>
  <c r="S221" i="124" a="1"/>
  <c r="S221" i="124"/>
  <c r="S220" i="124"/>
  <c r="S220" i="124" a="1"/>
  <c r="S219" i="124" a="1"/>
  <c r="S219" i="124"/>
  <c r="S218" i="124"/>
  <c r="S218" i="124" a="1"/>
  <c r="S217" i="124" a="1"/>
  <c r="S217" i="124"/>
  <c r="S216" i="124"/>
  <c r="S216" i="124" a="1"/>
  <c r="S215" i="124" a="1"/>
  <c r="S215" i="124"/>
  <c r="S214" i="124"/>
  <c r="S214" i="124" a="1"/>
  <c r="S213" i="124" a="1"/>
  <c r="S213" i="124"/>
  <c r="S212" i="124" a="1"/>
  <c r="S212" i="124"/>
  <c r="M212" i="124"/>
  <c r="G190" i="124"/>
  <c r="G236" i="124"/>
  <c r="E190" i="124"/>
  <c r="E236" i="124"/>
  <c r="B190" i="124"/>
  <c r="E7" i="124"/>
  <c r="G189" i="124"/>
  <c r="S95" i="124" a="1"/>
  <c r="S95" i="124"/>
  <c r="S94" i="124"/>
  <c r="S94" i="124" a="1"/>
  <c r="S93" i="124"/>
  <c r="S93" i="124" a="1"/>
  <c r="S92" i="124" a="1"/>
  <c r="S92" i="124"/>
  <c r="S91" i="124"/>
  <c r="S91" i="124" a="1"/>
  <c r="S90" i="124" a="1"/>
  <c r="S90" i="124"/>
  <c r="S89" i="124"/>
  <c r="S89" i="124" a="1"/>
  <c r="S88" i="124" a="1"/>
  <c r="S88" i="124"/>
  <c r="S87" i="124"/>
  <c r="S87" i="124" a="1"/>
  <c r="S86" i="124" a="1"/>
  <c r="S86" i="124"/>
  <c r="S85" i="124"/>
  <c r="S85" i="124" a="1"/>
  <c r="S84" i="124" a="1"/>
  <c r="S84" i="124"/>
  <c r="S83" i="124"/>
  <c r="S83" i="124" a="1"/>
  <c r="S82" i="124" a="1"/>
  <c r="S82" i="124"/>
  <c r="S81" i="124"/>
  <c r="S81" i="124" a="1"/>
  <c r="S80" i="124" a="1"/>
  <c r="S80" i="124"/>
  <c r="S79" i="124"/>
  <c r="S79" i="124" a="1"/>
  <c r="S78" i="124" a="1"/>
  <c r="S78" i="124"/>
  <c r="S77" i="124"/>
  <c r="S77" i="124" a="1"/>
  <c r="S76" i="124" a="1"/>
  <c r="S76" i="124"/>
  <c r="S75" i="124"/>
  <c r="S75" i="124" a="1"/>
  <c r="S74" i="124" a="1"/>
  <c r="S74" i="124"/>
  <c r="S73" i="124"/>
  <c r="S73" i="124" a="1"/>
  <c r="S72" i="124" a="1"/>
  <c r="S72" i="124"/>
  <c r="S71" i="124"/>
  <c r="S71" i="124" a="1"/>
  <c r="M71" i="124"/>
  <c r="G49" i="124"/>
  <c r="G95" i="124"/>
  <c r="E49" i="124"/>
  <c r="E95" i="124"/>
  <c r="B49" i="124"/>
  <c r="B95" i="124"/>
  <c r="G48" i="124"/>
  <c r="G94" i="124"/>
  <c r="C46" i="124"/>
  <c r="N46" i="124"/>
  <c r="AC35" i="124"/>
  <c r="AC35" i="124" a="1"/>
  <c r="AC34" i="124" a="1"/>
  <c r="AC34" i="124"/>
  <c r="AC33" i="124"/>
  <c r="AC33" i="124" a="1"/>
  <c r="AC32" i="124" a="1"/>
  <c r="AC32" i="124"/>
  <c r="AC31" i="124"/>
  <c r="AC31" i="124" a="1"/>
  <c r="AC30" i="124" a="1"/>
  <c r="AC30" i="124"/>
  <c r="AC29" i="124"/>
  <c r="AC29" i="124" a="1"/>
  <c r="AC28" i="124" a="1"/>
  <c r="AC28" i="124"/>
  <c r="AC27" i="124"/>
  <c r="AC27" i="124" a="1"/>
  <c r="AC26" i="124" a="1"/>
  <c r="AC26" i="124"/>
  <c r="AC25" i="124"/>
  <c r="AC25" i="124" a="1"/>
  <c r="AC24" i="124" a="1"/>
  <c r="AC24" i="124"/>
  <c r="AC23" i="124"/>
  <c r="AC23" i="124" a="1"/>
  <c r="AC22" i="124" a="1"/>
  <c r="AC22" i="124"/>
  <c r="AC21" i="124"/>
  <c r="AC21" i="124" a="1"/>
  <c r="AC20" i="124" a="1"/>
  <c r="AC20" i="124"/>
  <c r="AC19" i="124"/>
  <c r="AC19" i="124" a="1"/>
  <c r="AC18" i="124" a="1"/>
  <c r="AC18" i="124"/>
  <c r="AC17" i="124"/>
  <c r="AC17" i="124" a="1"/>
  <c r="AC16" i="124" a="1"/>
  <c r="AC16" i="124"/>
  <c r="AC15" i="124"/>
  <c r="AC15" i="124" a="1"/>
  <c r="AC14" i="124" a="1"/>
  <c r="AC14" i="124"/>
  <c r="AC13" i="124"/>
  <c r="AC13" i="124" a="1"/>
  <c r="AC12" i="124" a="1"/>
  <c r="AC12" i="124"/>
  <c r="AC11" i="124" a="1"/>
  <c r="AC11" i="124"/>
  <c r="E9" i="124"/>
  <c r="E8" i="124"/>
  <c r="E6" i="124"/>
  <c r="E5" i="124"/>
  <c r="E4" i="124"/>
  <c r="S375" i="123" a="1"/>
  <c r="S375" i="123"/>
  <c r="S374" i="123"/>
  <c r="S374" i="123" a="1"/>
  <c r="S373" i="123" a="1"/>
  <c r="S373" i="123"/>
  <c r="S372" i="123"/>
  <c r="S372" i="123" a="1"/>
  <c r="S371" i="123" a="1"/>
  <c r="S371" i="123"/>
  <c r="S370" i="123"/>
  <c r="S370" i="123" a="1"/>
  <c r="S369" i="123" a="1"/>
  <c r="S369" i="123"/>
  <c r="S368" i="123"/>
  <c r="S368" i="123" a="1"/>
  <c r="S367" i="123" a="1"/>
  <c r="S367" i="123"/>
  <c r="S366" i="123"/>
  <c r="S366" i="123" a="1"/>
  <c r="S365" i="123" a="1"/>
  <c r="S365" i="123"/>
  <c r="S364" i="123"/>
  <c r="S364" i="123" a="1"/>
  <c r="S363" i="123" a="1"/>
  <c r="S363" i="123"/>
  <c r="S362" i="123"/>
  <c r="S362" i="123" a="1"/>
  <c r="S361" i="123" a="1"/>
  <c r="S361" i="123"/>
  <c r="S360" i="123"/>
  <c r="S360" i="123" a="1"/>
  <c r="S359" i="123" a="1"/>
  <c r="S359" i="123"/>
  <c r="S358" i="123"/>
  <c r="S358" i="123" a="1"/>
  <c r="S357" i="123" a="1"/>
  <c r="S357" i="123"/>
  <c r="S356" i="123"/>
  <c r="S356" i="123" a="1"/>
  <c r="S355" i="123" a="1"/>
  <c r="S355" i="123"/>
  <c r="S354" i="123"/>
  <c r="S354" i="123" a="1"/>
  <c r="S353" i="123" a="1"/>
  <c r="S353" i="123"/>
  <c r="S352" i="123"/>
  <c r="S352" i="123" a="1"/>
  <c r="S351" i="123" a="1"/>
  <c r="S351" i="123"/>
  <c r="M351" i="123"/>
  <c r="G331" i="123"/>
  <c r="G377" i="123"/>
  <c r="E331" i="123"/>
  <c r="E377" i="123"/>
  <c r="B331" i="123"/>
  <c r="B377" i="123"/>
  <c r="G330" i="123"/>
  <c r="S236" i="123"/>
  <c r="S236" i="123" a="1"/>
  <c r="S235" i="123"/>
  <c r="S235" i="123" a="1"/>
  <c r="S234" i="123"/>
  <c r="S234" i="123" a="1"/>
  <c r="S233" i="123" a="1"/>
  <c r="S233" i="123"/>
  <c r="S232" i="123"/>
  <c r="S232" i="123" a="1"/>
  <c r="S231" i="123" a="1"/>
  <c r="S231" i="123"/>
  <c r="S230" i="123"/>
  <c r="S230" i="123" a="1"/>
  <c r="S229" i="123" a="1"/>
  <c r="S229" i="123"/>
  <c r="S228" i="123"/>
  <c r="S228" i="123" a="1"/>
  <c r="S227" i="123" a="1"/>
  <c r="S227" i="123"/>
  <c r="S226" i="123"/>
  <c r="S226" i="123" a="1"/>
  <c r="S225" i="123" a="1"/>
  <c r="S225" i="123"/>
  <c r="S224" i="123"/>
  <c r="S224" i="123" a="1"/>
  <c r="S223" i="123" a="1"/>
  <c r="S223" i="123"/>
  <c r="S222" i="123"/>
  <c r="S222" i="123" a="1"/>
  <c r="S221" i="123" a="1"/>
  <c r="S221" i="123"/>
  <c r="S220" i="123"/>
  <c r="S220" i="123" a="1"/>
  <c r="S219" i="123" a="1"/>
  <c r="S219" i="123"/>
  <c r="S218" i="123"/>
  <c r="S218" i="123" a="1"/>
  <c r="S217" i="123" a="1"/>
  <c r="S217" i="123"/>
  <c r="S216" i="123"/>
  <c r="S216" i="123" a="1"/>
  <c r="S215" i="123" a="1"/>
  <c r="S215" i="123"/>
  <c r="S214" i="123"/>
  <c r="S214" i="123" a="1"/>
  <c r="S213" i="123" a="1"/>
  <c r="S213" i="123"/>
  <c r="S212" i="123"/>
  <c r="S212" i="123" a="1"/>
  <c r="M212" i="123"/>
  <c r="G190" i="123"/>
  <c r="G236" i="123"/>
  <c r="E190" i="123"/>
  <c r="E236" i="123"/>
  <c r="B190" i="123"/>
  <c r="E7" i="123"/>
  <c r="G189" i="123"/>
  <c r="G235" i="123"/>
  <c r="S95" i="123" a="1"/>
  <c r="S95" i="123"/>
  <c r="S94" i="123"/>
  <c r="S94" i="123" a="1"/>
  <c r="S93" i="123"/>
  <c r="S93" i="123" a="1"/>
  <c r="S92" i="123" a="1"/>
  <c r="S92" i="123"/>
  <c r="S91" i="123"/>
  <c r="S91" i="123" a="1"/>
  <c r="S90" i="123" a="1"/>
  <c r="S90" i="123"/>
  <c r="S89" i="123"/>
  <c r="S89" i="123" a="1"/>
  <c r="S88" i="123" a="1"/>
  <c r="S88" i="123"/>
  <c r="S87" i="123"/>
  <c r="S87" i="123" a="1"/>
  <c r="S86" i="123" a="1"/>
  <c r="S86" i="123"/>
  <c r="S85" i="123"/>
  <c r="S85" i="123" a="1"/>
  <c r="S84" i="123" a="1"/>
  <c r="S84" i="123"/>
  <c r="S83" i="123"/>
  <c r="S83" i="123" a="1"/>
  <c r="S82" i="123" a="1"/>
  <c r="S82" i="123"/>
  <c r="S81" i="123"/>
  <c r="S81" i="123" a="1"/>
  <c r="S80" i="123" a="1"/>
  <c r="S80" i="123"/>
  <c r="S79" i="123"/>
  <c r="S79" i="123" a="1"/>
  <c r="S78" i="123" a="1"/>
  <c r="S78" i="123"/>
  <c r="S77" i="123"/>
  <c r="S77" i="123" a="1"/>
  <c r="S76" i="123" a="1"/>
  <c r="S76" i="123"/>
  <c r="S75" i="123"/>
  <c r="S75" i="123" a="1"/>
  <c r="S74" i="123" a="1"/>
  <c r="S74" i="123"/>
  <c r="S73" i="123"/>
  <c r="S73" i="123" a="1"/>
  <c r="S72" i="123" a="1"/>
  <c r="S72" i="123"/>
  <c r="S71" i="123" a="1"/>
  <c r="S71" i="123"/>
  <c r="M71" i="123"/>
  <c r="G49" i="123"/>
  <c r="G95" i="123"/>
  <c r="E49" i="123"/>
  <c r="E95" i="123"/>
  <c r="B49" i="123"/>
  <c r="B95" i="123"/>
  <c r="G48" i="123"/>
  <c r="G94" i="123"/>
  <c r="C46" i="123"/>
  <c r="N46" i="123"/>
  <c r="AC35" i="123"/>
  <c r="AC35" i="123" a="1"/>
  <c r="AC34" i="123" a="1"/>
  <c r="AC34" i="123"/>
  <c r="AC33" i="123"/>
  <c r="AC33" i="123" a="1"/>
  <c r="AC32" i="123" a="1"/>
  <c r="AC32" i="123"/>
  <c r="AC31" i="123"/>
  <c r="AC31" i="123" a="1"/>
  <c r="AC30" i="123" a="1"/>
  <c r="AC30" i="123"/>
  <c r="AC29" i="123"/>
  <c r="AC29" i="123" a="1"/>
  <c r="AC28" i="123" a="1"/>
  <c r="AC28" i="123"/>
  <c r="AC27" i="123"/>
  <c r="AC27" i="123" a="1"/>
  <c r="AC26" i="123" a="1"/>
  <c r="AC26" i="123"/>
  <c r="AC25" i="123"/>
  <c r="AC25" i="123" a="1"/>
  <c r="AC24" i="123" a="1"/>
  <c r="AC24" i="123"/>
  <c r="AC23" i="123"/>
  <c r="AC23" i="123" a="1"/>
  <c r="AC22" i="123" a="1"/>
  <c r="AC22" i="123"/>
  <c r="AC21" i="123"/>
  <c r="AC21" i="123" a="1"/>
  <c r="AC20" i="123" a="1"/>
  <c r="AC20" i="123"/>
  <c r="AC19" i="123"/>
  <c r="AC19" i="123" a="1"/>
  <c r="AC18" i="123" a="1"/>
  <c r="AC18" i="123"/>
  <c r="AC17" i="123"/>
  <c r="AC17" i="123" a="1"/>
  <c r="AC16" i="123" a="1"/>
  <c r="AC16" i="123"/>
  <c r="AC15" i="123"/>
  <c r="AC15" i="123" a="1"/>
  <c r="AC14" i="123" a="1"/>
  <c r="AC14" i="123"/>
  <c r="AC13" i="123"/>
  <c r="AC13" i="123" a="1"/>
  <c r="AC12" i="123" a="1"/>
  <c r="AC12" i="123"/>
  <c r="AC11" i="123"/>
  <c r="AC11" i="123" a="1"/>
  <c r="E9" i="123"/>
  <c r="E5" i="123"/>
  <c r="E4" i="123"/>
  <c r="B377" i="122"/>
  <c r="G376" i="122"/>
  <c r="S375" i="122" a="1"/>
  <c r="S375" i="122"/>
  <c r="S374" i="122"/>
  <c r="S374" i="122" a="1"/>
  <c r="S373" i="122" a="1"/>
  <c r="S373" i="122"/>
  <c r="S372" i="122"/>
  <c r="S372" i="122" a="1"/>
  <c r="S371" i="122" a="1"/>
  <c r="S371" i="122"/>
  <c r="S370" i="122"/>
  <c r="S370" i="122" a="1"/>
  <c r="S369" i="122" a="1"/>
  <c r="S369" i="122"/>
  <c r="S368" i="122"/>
  <c r="S368" i="122" a="1"/>
  <c r="S367" i="122" a="1"/>
  <c r="S367" i="122"/>
  <c r="S366" i="122"/>
  <c r="S366" i="122" a="1"/>
  <c r="S365" i="122" a="1"/>
  <c r="S365" i="122"/>
  <c r="S364" i="122"/>
  <c r="S364" i="122" a="1"/>
  <c r="S363" i="122" a="1"/>
  <c r="S363" i="122"/>
  <c r="S362" i="122"/>
  <c r="S362" i="122" a="1"/>
  <c r="S361" i="122" a="1"/>
  <c r="S361" i="122"/>
  <c r="S360" i="122"/>
  <c r="S360" i="122" a="1"/>
  <c r="S359" i="122" a="1"/>
  <c r="S359" i="122"/>
  <c r="S358" i="122"/>
  <c r="S358" i="122" a="1"/>
  <c r="S357" i="122" a="1"/>
  <c r="S357" i="122"/>
  <c r="S356" i="122"/>
  <c r="S356" i="122" a="1"/>
  <c r="S355" i="122" a="1"/>
  <c r="S355" i="122"/>
  <c r="S354" i="122"/>
  <c r="S354" i="122" a="1"/>
  <c r="S353" i="122" a="1"/>
  <c r="S353" i="122"/>
  <c r="S352" i="122"/>
  <c r="S352" i="122" a="1"/>
  <c r="S351" i="122" a="1"/>
  <c r="S351" i="122"/>
  <c r="M351" i="122"/>
  <c r="G331" i="122"/>
  <c r="G377" i="122"/>
  <c r="E331" i="122"/>
  <c r="E377" i="122"/>
  <c r="B331" i="122"/>
  <c r="G330" i="122"/>
  <c r="S236" i="122"/>
  <c r="S236" i="122" a="1"/>
  <c r="S235" i="122"/>
  <c r="S235" i="122" a="1"/>
  <c r="G235" i="122"/>
  <c r="S234" i="122"/>
  <c r="S234" i="122" a="1"/>
  <c r="S233" i="122" a="1"/>
  <c r="S233" i="122"/>
  <c r="S232" i="122"/>
  <c r="S232" i="122" a="1"/>
  <c r="S231" i="122" a="1"/>
  <c r="S231" i="122"/>
  <c r="S230" i="122"/>
  <c r="S230" i="122" a="1"/>
  <c r="S229" i="122" a="1"/>
  <c r="S229" i="122"/>
  <c r="S228" i="122"/>
  <c r="S228" i="122" a="1"/>
  <c r="S227" i="122" a="1"/>
  <c r="S227" i="122"/>
  <c r="S226" i="122"/>
  <c r="S226" i="122" a="1"/>
  <c r="S225" i="122" a="1"/>
  <c r="S225" i="122"/>
  <c r="S224" i="122"/>
  <c r="S224" i="122" a="1"/>
  <c r="S223" i="122" a="1"/>
  <c r="S223" i="122"/>
  <c r="S222" i="122"/>
  <c r="S222" i="122" a="1"/>
  <c r="S221" i="122" a="1"/>
  <c r="S221" i="122"/>
  <c r="S220" i="122"/>
  <c r="S220" i="122" a="1"/>
  <c r="S219" i="122" a="1"/>
  <c r="S219" i="122"/>
  <c r="S218" i="122"/>
  <c r="S218" i="122" a="1"/>
  <c r="S217" i="122" a="1"/>
  <c r="S217" i="122"/>
  <c r="S216" i="122"/>
  <c r="S216" i="122" a="1"/>
  <c r="S215" i="122" a="1"/>
  <c r="S215" i="122"/>
  <c r="S214" i="122"/>
  <c r="S214" i="122" a="1"/>
  <c r="S213" i="122" a="1"/>
  <c r="S213" i="122"/>
  <c r="S212" i="122" a="1"/>
  <c r="S212" i="122"/>
  <c r="M212" i="122"/>
  <c r="G190" i="122"/>
  <c r="G236" i="122"/>
  <c r="E190" i="122"/>
  <c r="E236" i="122"/>
  <c r="B190" i="122"/>
  <c r="E7" i="122"/>
  <c r="G189" i="122"/>
  <c r="S95" i="122" a="1"/>
  <c r="S95" i="122"/>
  <c r="S94" i="122"/>
  <c r="S94" i="122" a="1"/>
  <c r="S93" i="122"/>
  <c r="S93" i="122" a="1"/>
  <c r="S92" i="122" a="1"/>
  <c r="S92" i="122"/>
  <c r="S91" i="122"/>
  <c r="S91" i="122" a="1"/>
  <c r="S90" i="122" a="1"/>
  <c r="S90" i="122"/>
  <c r="S89" i="122"/>
  <c r="S89" i="122" a="1"/>
  <c r="S88" i="122" a="1"/>
  <c r="S88" i="122"/>
  <c r="S87" i="122"/>
  <c r="S87" i="122" a="1"/>
  <c r="S86" i="122" a="1"/>
  <c r="S86" i="122"/>
  <c r="S85" i="122"/>
  <c r="S85" i="122" a="1"/>
  <c r="S84" i="122" a="1"/>
  <c r="S84" i="122"/>
  <c r="S83" i="122"/>
  <c r="S83" i="122" a="1"/>
  <c r="S82" i="122" a="1"/>
  <c r="S82" i="122"/>
  <c r="S81" i="122"/>
  <c r="S81" i="122" a="1"/>
  <c r="S80" i="122" a="1"/>
  <c r="S80" i="122"/>
  <c r="S79" i="122"/>
  <c r="S79" i="122" a="1"/>
  <c r="S78" i="122" a="1"/>
  <c r="S78" i="122"/>
  <c r="S77" i="122"/>
  <c r="S77" i="122" a="1"/>
  <c r="S76" i="122" a="1"/>
  <c r="S76" i="122"/>
  <c r="S75" i="122"/>
  <c r="S75" i="122" a="1"/>
  <c r="S74" i="122" a="1"/>
  <c r="S74" i="122"/>
  <c r="S73" i="122"/>
  <c r="S73" i="122" a="1"/>
  <c r="S72" i="122" a="1"/>
  <c r="S72" i="122"/>
  <c r="S71" i="122" a="1"/>
  <c r="S71" i="122"/>
  <c r="M71" i="122"/>
  <c r="G49" i="122"/>
  <c r="G95" i="122"/>
  <c r="E49" i="122"/>
  <c r="E95" i="122"/>
  <c r="B49" i="122"/>
  <c r="B95" i="122"/>
  <c r="G48" i="122"/>
  <c r="G94" i="122"/>
  <c r="C46" i="122"/>
  <c r="N46" i="122"/>
  <c r="AC35" i="122"/>
  <c r="AC35" i="122" a="1"/>
  <c r="AC34" i="122" a="1"/>
  <c r="AC34" i="122"/>
  <c r="AC33" i="122"/>
  <c r="AC33" i="122" a="1"/>
  <c r="AC32" i="122" a="1"/>
  <c r="AC32" i="122"/>
  <c r="AC31" i="122"/>
  <c r="AC31" i="122" a="1"/>
  <c r="AC30" i="122" a="1"/>
  <c r="AC30" i="122"/>
  <c r="AC29" i="122"/>
  <c r="AC29" i="122" a="1"/>
  <c r="AC28" i="122" a="1"/>
  <c r="AC28" i="122"/>
  <c r="AC27" i="122"/>
  <c r="AC27" i="122" a="1"/>
  <c r="AC26" i="122" a="1"/>
  <c r="AC26" i="122"/>
  <c r="AC25" i="122"/>
  <c r="AC25" i="122" a="1"/>
  <c r="AC24" i="122" a="1"/>
  <c r="AC24" i="122"/>
  <c r="AC23" i="122"/>
  <c r="AC23" i="122" a="1"/>
  <c r="AC22" i="122" a="1"/>
  <c r="AC22" i="122"/>
  <c r="AC21" i="122"/>
  <c r="AC21" i="122" a="1"/>
  <c r="AC20" i="122" a="1"/>
  <c r="AC20" i="122"/>
  <c r="AC19" i="122"/>
  <c r="AC19" i="122" a="1"/>
  <c r="AC18" i="122" a="1"/>
  <c r="AC18" i="122"/>
  <c r="AC17" i="122"/>
  <c r="AC17" i="122" a="1"/>
  <c r="AC16" i="122" a="1"/>
  <c r="AC16" i="122"/>
  <c r="AC15" i="122"/>
  <c r="AC15" i="122" a="1"/>
  <c r="AC14" i="122" a="1"/>
  <c r="AC14" i="122"/>
  <c r="AC13" i="122"/>
  <c r="AC13" i="122" a="1"/>
  <c r="AC12" i="122" a="1"/>
  <c r="AC12" i="122"/>
  <c r="AC11" i="122"/>
  <c r="AC11" i="122" a="1"/>
  <c r="E9" i="122"/>
  <c r="E8" i="122"/>
  <c r="E6" i="122"/>
  <c r="E5" i="122"/>
  <c r="E4" i="122"/>
  <c r="B377" i="121"/>
  <c r="G376" i="121"/>
  <c r="S375" i="121" a="1"/>
  <c r="S375" i="121"/>
  <c r="S374" i="121"/>
  <c r="S374" i="121" a="1"/>
  <c r="S373" i="121" a="1"/>
  <c r="S373" i="121"/>
  <c r="S372" i="121"/>
  <c r="S372" i="121" a="1"/>
  <c r="S371" i="121" a="1"/>
  <c r="S371" i="121"/>
  <c r="S370" i="121"/>
  <c r="S370" i="121" a="1"/>
  <c r="S369" i="121" a="1"/>
  <c r="S369" i="121"/>
  <c r="S368" i="121"/>
  <c r="S368" i="121" a="1"/>
  <c r="S367" i="121" a="1"/>
  <c r="S367" i="121"/>
  <c r="S366" i="121"/>
  <c r="S366" i="121" a="1"/>
  <c r="S365" i="121" a="1"/>
  <c r="S365" i="121"/>
  <c r="S364" i="121"/>
  <c r="S364" i="121" a="1"/>
  <c r="S363" i="121" a="1"/>
  <c r="S363" i="121"/>
  <c r="S362" i="121"/>
  <c r="S362" i="121" a="1"/>
  <c r="S361" i="121" a="1"/>
  <c r="S361" i="121"/>
  <c r="S360" i="121"/>
  <c r="S360" i="121" a="1"/>
  <c r="S359" i="121" a="1"/>
  <c r="S359" i="121"/>
  <c r="S358" i="121"/>
  <c r="S358" i="121" a="1"/>
  <c r="S357" i="121" a="1"/>
  <c r="S357" i="121"/>
  <c r="S356" i="121"/>
  <c r="S356" i="121" a="1"/>
  <c r="S355" i="121" a="1"/>
  <c r="S355" i="121"/>
  <c r="S354" i="121"/>
  <c r="S354" i="121" a="1"/>
  <c r="S353" i="121" a="1"/>
  <c r="S353" i="121"/>
  <c r="S352" i="121"/>
  <c r="S352" i="121" a="1"/>
  <c r="S351" i="121" a="1"/>
  <c r="S351" i="121"/>
  <c r="M351" i="121"/>
  <c r="G331" i="121"/>
  <c r="G377" i="121"/>
  <c r="E331" i="121"/>
  <c r="E377" i="121"/>
  <c r="B331" i="121"/>
  <c r="G330" i="121"/>
  <c r="S236" i="121"/>
  <c r="S236" i="121" a="1"/>
  <c r="S235" i="121"/>
  <c r="S235" i="121" a="1"/>
  <c r="S234" i="121"/>
  <c r="S234" i="121" a="1"/>
  <c r="S233" i="121" a="1"/>
  <c r="S233" i="121"/>
  <c r="S232" i="121"/>
  <c r="S232" i="121" a="1"/>
  <c r="S231" i="121" a="1"/>
  <c r="S231" i="121"/>
  <c r="S230" i="121"/>
  <c r="S230" i="121" a="1"/>
  <c r="S229" i="121" a="1"/>
  <c r="S229" i="121"/>
  <c r="S228" i="121"/>
  <c r="S228" i="121" a="1"/>
  <c r="S227" i="121" a="1"/>
  <c r="S227" i="121"/>
  <c r="S226" i="121"/>
  <c r="S226" i="121" a="1"/>
  <c r="S225" i="121" a="1"/>
  <c r="S225" i="121"/>
  <c r="S224" i="121"/>
  <c r="S224" i="121" a="1"/>
  <c r="S223" i="121" a="1"/>
  <c r="S223" i="121"/>
  <c r="S222" i="121"/>
  <c r="S222" i="121" a="1"/>
  <c r="S221" i="121" a="1"/>
  <c r="S221" i="121"/>
  <c r="S220" i="121"/>
  <c r="S220" i="121" a="1"/>
  <c r="S219" i="121" a="1"/>
  <c r="S219" i="121"/>
  <c r="S218" i="121"/>
  <c r="S218" i="121" a="1"/>
  <c r="S217" i="121" a="1"/>
  <c r="S217" i="121"/>
  <c r="S216" i="121"/>
  <c r="S216" i="121" a="1"/>
  <c r="S215" i="121" a="1"/>
  <c r="S215" i="121"/>
  <c r="S214" i="121" a="1"/>
  <c r="S214" i="121"/>
  <c r="S213" i="121" a="1"/>
  <c r="S213" i="121"/>
  <c r="S212" i="121" a="1"/>
  <c r="S212" i="121"/>
  <c r="M212" i="121"/>
  <c r="G190" i="121"/>
  <c r="G236" i="121"/>
  <c r="E190" i="121"/>
  <c r="E236" i="121"/>
  <c r="B190" i="121"/>
  <c r="E7" i="121"/>
  <c r="G189" i="121"/>
  <c r="E6" i="121"/>
  <c r="S95" i="121" a="1"/>
  <c r="S95" i="121"/>
  <c r="S94" i="121"/>
  <c r="S94" i="121" a="1"/>
  <c r="S93" i="121"/>
  <c r="S93" i="121" a="1"/>
  <c r="S92" i="121" a="1"/>
  <c r="S92" i="121"/>
  <c r="S91" i="121"/>
  <c r="S91" i="121" a="1"/>
  <c r="S90" i="121" a="1"/>
  <c r="S90" i="121"/>
  <c r="S89" i="121"/>
  <c r="S89" i="121" a="1"/>
  <c r="S88" i="121" a="1"/>
  <c r="S88" i="121"/>
  <c r="S87" i="121"/>
  <c r="S87" i="121" a="1"/>
  <c r="S86" i="121" a="1"/>
  <c r="S86" i="121"/>
  <c r="S85" i="121"/>
  <c r="S85" i="121" a="1"/>
  <c r="S84" i="121" a="1"/>
  <c r="S84" i="121"/>
  <c r="S83" i="121"/>
  <c r="S83" i="121" a="1"/>
  <c r="S82" i="121" a="1"/>
  <c r="S82" i="121"/>
  <c r="S81" i="121"/>
  <c r="S81" i="121" a="1"/>
  <c r="S80" i="121" a="1"/>
  <c r="S80" i="121"/>
  <c r="S79" i="121"/>
  <c r="S79" i="121" a="1"/>
  <c r="S78" i="121" a="1"/>
  <c r="S78" i="121"/>
  <c r="S77" i="121"/>
  <c r="S77" i="121" a="1"/>
  <c r="S76" i="121" a="1"/>
  <c r="S76" i="121"/>
  <c r="S75" i="121"/>
  <c r="S75" i="121" a="1"/>
  <c r="S74" i="121" a="1"/>
  <c r="S74" i="121"/>
  <c r="S73" i="121"/>
  <c r="S73" i="121" a="1"/>
  <c r="S72" i="121" a="1"/>
  <c r="S72" i="121"/>
  <c r="S71" i="121" a="1"/>
  <c r="S71" i="121"/>
  <c r="M71" i="121"/>
  <c r="G49" i="121"/>
  <c r="G95" i="121"/>
  <c r="E49" i="121"/>
  <c r="E95" i="121"/>
  <c r="B49" i="121"/>
  <c r="B95" i="121"/>
  <c r="G48" i="121"/>
  <c r="G94" i="121"/>
  <c r="C46" i="121"/>
  <c r="N46" i="121"/>
  <c r="AC35" i="121"/>
  <c r="AC35" i="121" a="1"/>
  <c r="AC34" i="121" a="1"/>
  <c r="AC34" i="121"/>
  <c r="AC33" i="121"/>
  <c r="AC33" i="121" a="1"/>
  <c r="AC32" i="121" a="1"/>
  <c r="AC32" i="121"/>
  <c r="AC31" i="121"/>
  <c r="AC31" i="121" a="1"/>
  <c r="AC30" i="121" a="1"/>
  <c r="AC30" i="121"/>
  <c r="AC29" i="121"/>
  <c r="AC29" i="121" a="1"/>
  <c r="AC28" i="121" a="1"/>
  <c r="AC28" i="121"/>
  <c r="AC27" i="121"/>
  <c r="AC27" i="121" a="1"/>
  <c r="AC26" i="121" a="1"/>
  <c r="AC26" i="121"/>
  <c r="AC25" i="121"/>
  <c r="AC25" i="121" a="1"/>
  <c r="AC24" i="121" a="1"/>
  <c r="AC24" i="121"/>
  <c r="AC23" i="121"/>
  <c r="AC23" i="121" a="1"/>
  <c r="AC22" i="121" a="1"/>
  <c r="AC22" i="121"/>
  <c r="AC21" i="121"/>
  <c r="AC21" i="121" a="1"/>
  <c r="AC20" i="121" a="1"/>
  <c r="AC20" i="121"/>
  <c r="AC19" i="121"/>
  <c r="AC19" i="121" a="1"/>
  <c r="AC18" i="121" a="1"/>
  <c r="AC18" i="121"/>
  <c r="AC17" i="121"/>
  <c r="AC17" i="121" a="1"/>
  <c r="AC16" i="121" a="1"/>
  <c r="AC16" i="121"/>
  <c r="AC15" i="121"/>
  <c r="AC15" i="121" a="1"/>
  <c r="AC14" i="121" a="1"/>
  <c r="AC14" i="121"/>
  <c r="AC13" i="121"/>
  <c r="AC13" i="121" a="1"/>
  <c r="AC12" i="121" a="1"/>
  <c r="AC12" i="121"/>
  <c r="AC11" i="121" a="1"/>
  <c r="AC11" i="121"/>
  <c r="E9" i="121"/>
  <c r="E8" i="121"/>
  <c r="E5" i="121"/>
  <c r="E4" i="121"/>
  <c r="G376" i="120"/>
  <c r="S375" i="120" a="1"/>
  <c r="S375" i="120"/>
  <c r="S374" i="120"/>
  <c r="S374" i="120" a="1"/>
  <c r="S373" i="120" a="1"/>
  <c r="S373" i="120"/>
  <c r="S372" i="120"/>
  <c r="S372" i="120" a="1"/>
  <c r="S371" i="120" a="1"/>
  <c r="S371" i="120"/>
  <c r="S370" i="120"/>
  <c r="S370" i="120" a="1"/>
  <c r="S369" i="120" a="1"/>
  <c r="S369" i="120"/>
  <c r="S368" i="120"/>
  <c r="S368" i="120" a="1"/>
  <c r="S367" i="120" a="1"/>
  <c r="S367" i="120"/>
  <c r="S366" i="120"/>
  <c r="S366" i="120" a="1"/>
  <c r="S365" i="120" a="1"/>
  <c r="S365" i="120"/>
  <c r="S364" i="120"/>
  <c r="S364" i="120" a="1"/>
  <c r="S363" i="120" a="1"/>
  <c r="S363" i="120"/>
  <c r="S362" i="120"/>
  <c r="S362" i="120" a="1"/>
  <c r="S361" i="120" a="1"/>
  <c r="S361" i="120"/>
  <c r="S360" i="120"/>
  <c r="S360" i="120" a="1"/>
  <c r="S359" i="120" a="1"/>
  <c r="S359" i="120"/>
  <c r="S358" i="120"/>
  <c r="S358" i="120" a="1"/>
  <c r="S357" i="120" a="1"/>
  <c r="S357" i="120"/>
  <c r="S356" i="120"/>
  <c r="S356" i="120" a="1"/>
  <c r="S355" i="120" a="1"/>
  <c r="S355" i="120"/>
  <c r="S354" i="120"/>
  <c r="S354" i="120" a="1"/>
  <c r="S353" i="120" a="1"/>
  <c r="S353" i="120"/>
  <c r="S352" i="120"/>
  <c r="S352" i="120" a="1"/>
  <c r="S351" i="120" a="1"/>
  <c r="S351" i="120"/>
  <c r="M351" i="120"/>
  <c r="G331" i="120"/>
  <c r="G377" i="120"/>
  <c r="E331" i="120"/>
  <c r="E377" i="120"/>
  <c r="B331" i="120"/>
  <c r="B377" i="120"/>
  <c r="G330" i="120"/>
  <c r="S236" i="120"/>
  <c r="S236" i="120" a="1"/>
  <c r="S235" i="120"/>
  <c r="S235" i="120" a="1"/>
  <c r="S234" i="120"/>
  <c r="S234" i="120" a="1"/>
  <c r="S233" i="120" a="1"/>
  <c r="S233" i="120"/>
  <c r="S232" i="120"/>
  <c r="S232" i="120" a="1"/>
  <c r="S231" i="120" a="1"/>
  <c r="S231" i="120"/>
  <c r="S230" i="120"/>
  <c r="S230" i="120" a="1"/>
  <c r="S229" i="120" a="1"/>
  <c r="S229" i="120"/>
  <c r="S228" i="120"/>
  <c r="S228" i="120" a="1"/>
  <c r="S227" i="120" a="1"/>
  <c r="S227" i="120"/>
  <c r="S226" i="120"/>
  <c r="S226" i="120" a="1"/>
  <c r="S225" i="120" a="1"/>
  <c r="S225" i="120"/>
  <c r="S224" i="120"/>
  <c r="S224" i="120" a="1"/>
  <c r="S223" i="120" a="1"/>
  <c r="S223" i="120"/>
  <c r="S222" i="120"/>
  <c r="S222" i="120" a="1"/>
  <c r="S221" i="120" a="1"/>
  <c r="S221" i="120"/>
  <c r="S220" i="120"/>
  <c r="S220" i="120" a="1"/>
  <c r="S219" i="120" a="1"/>
  <c r="S219" i="120"/>
  <c r="S218" i="120"/>
  <c r="S218" i="120" a="1"/>
  <c r="S217" i="120" a="1"/>
  <c r="S217" i="120"/>
  <c r="S216" i="120"/>
  <c r="S216" i="120" a="1"/>
  <c r="S215" i="120" a="1"/>
  <c r="S215" i="120"/>
  <c r="S214" i="120"/>
  <c r="S214" i="120" a="1"/>
  <c r="S213" i="120" a="1"/>
  <c r="S213" i="120"/>
  <c r="S212" i="120" a="1"/>
  <c r="S212" i="120"/>
  <c r="M212" i="120"/>
  <c r="G190" i="120"/>
  <c r="G236" i="120"/>
  <c r="E190" i="120"/>
  <c r="E236" i="120"/>
  <c r="B190" i="120"/>
  <c r="E7" i="120"/>
  <c r="G189" i="120"/>
  <c r="G235" i="120"/>
  <c r="S95" i="120" a="1"/>
  <c r="S95" i="120"/>
  <c r="S94" i="120"/>
  <c r="S94" i="120" a="1"/>
  <c r="S93" i="120"/>
  <c r="S93" i="120" a="1"/>
  <c r="S92" i="120" a="1"/>
  <c r="S92" i="120"/>
  <c r="S91" i="120"/>
  <c r="S91" i="120" a="1"/>
  <c r="S90" i="120" a="1"/>
  <c r="S90" i="120"/>
  <c r="S89" i="120"/>
  <c r="S89" i="120" a="1"/>
  <c r="S88" i="120" a="1"/>
  <c r="S88" i="120"/>
  <c r="S87" i="120"/>
  <c r="S87" i="120" a="1"/>
  <c r="S86" i="120" a="1"/>
  <c r="S86" i="120"/>
  <c r="S85" i="120"/>
  <c r="S85" i="120" a="1"/>
  <c r="S84" i="120" a="1"/>
  <c r="S84" i="120"/>
  <c r="S83" i="120"/>
  <c r="S83" i="120" a="1"/>
  <c r="S82" i="120" a="1"/>
  <c r="S82" i="120"/>
  <c r="S81" i="120"/>
  <c r="S81" i="120" a="1"/>
  <c r="S80" i="120" a="1"/>
  <c r="S80" i="120"/>
  <c r="S79" i="120"/>
  <c r="S79" i="120" a="1"/>
  <c r="S78" i="120" a="1"/>
  <c r="S78" i="120"/>
  <c r="S77" i="120"/>
  <c r="S77" i="120" a="1"/>
  <c r="S76" i="120" a="1"/>
  <c r="S76" i="120"/>
  <c r="S75" i="120"/>
  <c r="S75" i="120" a="1"/>
  <c r="S74" i="120" a="1"/>
  <c r="S74" i="120"/>
  <c r="S73" i="120"/>
  <c r="S73" i="120" a="1"/>
  <c r="S72" i="120" a="1"/>
  <c r="S72" i="120"/>
  <c r="S71" i="120" a="1"/>
  <c r="S71" i="120"/>
  <c r="M71" i="120"/>
  <c r="G49" i="120"/>
  <c r="G95" i="120"/>
  <c r="E49" i="120"/>
  <c r="E95" i="120"/>
  <c r="B49" i="120"/>
  <c r="B95" i="120"/>
  <c r="G48" i="120"/>
  <c r="G94" i="120"/>
  <c r="C46" i="120"/>
  <c r="N46" i="120"/>
  <c r="AC35" i="120"/>
  <c r="AC35" i="120" a="1"/>
  <c r="AC34" i="120" a="1"/>
  <c r="AC34" i="120"/>
  <c r="AC33" i="120"/>
  <c r="AC33" i="120" a="1"/>
  <c r="AC32" i="120" a="1"/>
  <c r="AC32" i="120"/>
  <c r="AC31" i="120"/>
  <c r="AC31" i="120" a="1"/>
  <c r="AC30" i="120" a="1"/>
  <c r="AC30" i="120"/>
  <c r="AC29" i="120"/>
  <c r="AC29" i="120" a="1"/>
  <c r="AC28" i="120" a="1"/>
  <c r="AC28" i="120"/>
  <c r="AC27" i="120"/>
  <c r="AC27" i="120" a="1"/>
  <c r="AC26" i="120" a="1"/>
  <c r="AC26" i="120"/>
  <c r="AC25" i="120"/>
  <c r="AC25" i="120" a="1"/>
  <c r="AC24" i="120" a="1"/>
  <c r="AC24" i="120"/>
  <c r="AC23" i="120"/>
  <c r="AC23" i="120" a="1"/>
  <c r="AC22" i="120" a="1"/>
  <c r="AC22" i="120"/>
  <c r="AC21" i="120"/>
  <c r="AC21" i="120" a="1"/>
  <c r="AC20" i="120" a="1"/>
  <c r="AC20" i="120"/>
  <c r="AC19" i="120"/>
  <c r="AC19" i="120" a="1"/>
  <c r="AC18" i="120" a="1"/>
  <c r="AC18" i="120"/>
  <c r="AC17" i="120"/>
  <c r="AC17" i="120" a="1"/>
  <c r="AC16" i="120" a="1"/>
  <c r="AC16" i="120"/>
  <c r="AC15" i="120"/>
  <c r="AC15" i="120" a="1"/>
  <c r="AC14" i="120" a="1"/>
  <c r="AC14" i="120"/>
  <c r="AC13" i="120"/>
  <c r="AC13" i="120" a="1"/>
  <c r="AC12" i="120" a="1"/>
  <c r="AC12" i="120"/>
  <c r="AC11" i="120"/>
  <c r="AC11" i="120" a="1"/>
  <c r="E9" i="120"/>
  <c r="E8" i="120"/>
  <c r="E6" i="120"/>
  <c r="E5" i="120"/>
  <c r="E4" i="120"/>
  <c r="B377" i="119"/>
  <c r="G376" i="119"/>
  <c r="S375" i="119" a="1"/>
  <c r="S375" i="119"/>
  <c r="S374" i="119"/>
  <c r="S374" i="119" a="1"/>
  <c r="S373" i="119" a="1"/>
  <c r="S373" i="119"/>
  <c r="S372" i="119"/>
  <c r="S372" i="119" a="1"/>
  <c r="S371" i="119" a="1"/>
  <c r="S371" i="119"/>
  <c r="S370" i="119"/>
  <c r="S370" i="119" a="1"/>
  <c r="S369" i="119" a="1"/>
  <c r="S369" i="119"/>
  <c r="S368" i="119"/>
  <c r="S368" i="119" a="1"/>
  <c r="S367" i="119" a="1"/>
  <c r="S367" i="119"/>
  <c r="S366" i="119"/>
  <c r="S366" i="119" a="1"/>
  <c r="S365" i="119" a="1"/>
  <c r="S365" i="119"/>
  <c r="S364" i="119"/>
  <c r="S364" i="119" a="1"/>
  <c r="S363" i="119" a="1"/>
  <c r="S363" i="119"/>
  <c r="S362" i="119"/>
  <c r="S362" i="119" a="1"/>
  <c r="S361" i="119" a="1"/>
  <c r="S361" i="119"/>
  <c r="S360" i="119"/>
  <c r="S360" i="119" a="1"/>
  <c r="S359" i="119" a="1"/>
  <c r="S359" i="119"/>
  <c r="S358" i="119"/>
  <c r="S358" i="119" a="1"/>
  <c r="S357" i="119" a="1"/>
  <c r="S357" i="119"/>
  <c r="S356" i="119"/>
  <c r="S356" i="119" a="1"/>
  <c r="S355" i="119" a="1"/>
  <c r="S355" i="119"/>
  <c r="S354" i="119"/>
  <c r="S354" i="119" a="1"/>
  <c r="S353" i="119" a="1"/>
  <c r="S353" i="119"/>
  <c r="S352" i="119"/>
  <c r="S352" i="119" a="1"/>
  <c r="S351" i="119" a="1"/>
  <c r="S351" i="119"/>
  <c r="M351" i="119"/>
  <c r="G331" i="119"/>
  <c r="G377" i="119"/>
  <c r="E331" i="119"/>
  <c r="E377" i="119"/>
  <c r="B331" i="119"/>
  <c r="G330" i="119"/>
  <c r="S236" i="119"/>
  <c r="S236" i="119" a="1"/>
  <c r="S235" i="119"/>
  <c r="S235" i="119" a="1"/>
  <c r="S234" i="119"/>
  <c r="S234" i="119" a="1"/>
  <c r="S233" i="119" a="1"/>
  <c r="S233" i="119"/>
  <c r="S232" i="119"/>
  <c r="S232" i="119" a="1"/>
  <c r="S231" i="119" a="1"/>
  <c r="S231" i="119"/>
  <c r="S230" i="119"/>
  <c r="S230" i="119" a="1"/>
  <c r="S229" i="119" a="1"/>
  <c r="S229" i="119"/>
  <c r="S228" i="119"/>
  <c r="S228" i="119" a="1"/>
  <c r="S227" i="119" a="1"/>
  <c r="S227" i="119"/>
  <c r="S226" i="119"/>
  <c r="S226" i="119" a="1"/>
  <c r="S225" i="119" a="1"/>
  <c r="S225" i="119"/>
  <c r="S224" i="119"/>
  <c r="S224" i="119" a="1"/>
  <c r="S223" i="119" a="1"/>
  <c r="S223" i="119"/>
  <c r="S222" i="119"/>
  <c r="S222" i="119" a="1"/>
  <c r="S221" i="119" a="1"/>
  <c r="S221" i="119"/>
  <c r="S220" i="119"/>
  <c r="S220" i="119" a="1"/>
  <c r="S219" i="119" a="1"/>
  <c r="S219" i="119"/>
  <c r="S218" i="119"/>
  <c r="S218" i="119" a="1"/>
  <c r="S217" i="119" a="1"/>
  <c r="S217" i="119"/>
  <c r="S216" i="119"/>
  <c r="S216" i="119" a="1"/>
  <c r="S215" i="119" a="1"/>
  <c r="S215" i="119"/>
  <c r="S214" i="119"/>
  <c r="S214" i="119" a="1"/>
  <c r="S213" i="119" a="1"/>
  <c r="S213" i="119"/>
  <c r="S212" i="119" a="1"/>
  <c r="S212" i="119"/>
  <c r="M212" i="119"/>
  <c r="G190" i="119"/>
  <c r="G236" i="119"/>
  <c r="E190" i="119"/>
  <c r="E236" i="119"/>
  <c r="B190" i="119"/>
  <c r="E7" i="119"/>
  <c r="G189" i="119"/>
  <c r="E6" i="119"/>
  <c r="S95" i="119" a="1"/>
  <c r="S95" i="119"/>
  <c r="S94" i="119"/>
  <c r="S94" i="119" a="1"/>
  <c r="S93" i="119"/>
  <c r="S93" i="119" a="1"/>
  <c r="S92" i="119" a="1"/>
  <c r="S92" i="119"/>
  <c r="S91" i="119"/>
  <c r="S91" i="119" a="1"/>
  <c r="S90" i="119" a="1"/>
  <c r="S90" i="119"/>
  <c r="S89" i="119"/>
  <c r="S89" i="119" a="1"/>
  <c r="S88" i="119" a="1"/>
  <c r="S88" i="119"/>
  <c r="S87" i="119"/>
  <c r="S87" i="119" a="1"/>
  <c r="S86" i="119" a="1"/>
  <c r="S86" i="119"/>
  <c r="S85" i="119"/>
  <c r="S85" i="119" a="1"/>
  <c r="S84" i="119" a="1"/>
  <c r="S84" i="119"/>
  <c r="S83" i="119"/>
  <c r="S83" i="119" a="1"/>
  <c r="S82" i="119" a="1"/>
  <c r="S82" i="119"/>
  <c r="S81" i="119"/>
  <c r="S81" i="119" a="1"/>
  <c r="S80" i="119" a="1"/>
  <c r="S80" i="119"/>
  <c r="S79" i="119"/>
  <c r="S79" i="119" a="1"/>
  <c r="S78" i="119" a="1"/>
  <c r="S78" i="119"/>
  <c r="S77" i="119"/>
  <c r="S77" i="119" a="1"/>
  <c r="S76" i="119" a="1"/>
  <c r="S76" i="119"/>
  <c r="S75" i="119"/>
  <c r="S75" i="119" a="1"/>
  <c r="S74" i="119" a="1"/>
  <c r="S74" i="119"/>
  <c r="S73" i="119"/>
  <c r="S73" i="119" a="1"/>
  <c r="S72" i="119" a="1"/>
  <c r="S72" i="119"/>
  <c r="S71" i="119"/>
  <c r="S71" i="119" a="1"/>
  <c r="M71" i="119"/>
  <c r="G49" i="119"/>
  <c r="G95" i="119"/>
  <c r="E49" i="119"/>
  <c r="E95" i="119"/>
  <c r="B49" i="119"/>
  <c r="B95" i="119"/>
  <c r="G48" i="119"/>
  <c r="G94" i="119"/>
  <c r="C46" i="119"/>
  <c r="N46" i="119"/>
  <c r="AC35" i="119"/>
  <c r="AC35" i="119" a="1"/>
  <c r="AC34" i="119" a="1"/>
  <c r="AC34" i="119"/>
  <c r="AC33" i="119"/>
  <c r="AC33" i="119" a="1"/>
  <c r="AC32" i="119" a="1"/>
  <c r="AC32" i="119"/>
  <c r="AC31" i="119"/>
  <c r="AC31" i="119" a="1"/>
  <c r="AC30" i="119" a="1"/>
  <c r="AC30" i="119"/>
  <c r="AC29" i="119"/>
  <c r="AC29" i="119" a="1"/>
  <c r="AC28" i="119" a="1"/>
  <c r="AC28" i="119"/>
  <c r="AC27" i="119"/>
  <c r="AC27" i="119" a="1"/>
  <c r="AC26" i="119" a="1"/>
  <c r="AC26" i="119"/>
  <c r="AC25" i="119"/>
  <c r="AC25" i="119" a="1"/>
  <c r="AC24" i="119" a="1"/>
  <c r="AC24" i="119"/>
  <c r="AC23" i="119"/>
  <c r="AC23" i="119" a="1"/>
  <c r="AC22" i="119" a="1"/>
  <c r="AC22" i="119"/>
  <c r="AC21" i="119"/>
  <c r="AC21" i="119" a="1"/>
  <c r="AC20" i="119" a="1"/>
  <c r="AC20" i="119"/>
  <c r="AC19" i="119"/>
  <c r="AC19" i="119" a="1"/>
  <c r="AC18" i="119" a="1"/>
  <c r="AC18" i="119"/>
  <c r="AC17" i="119"/>
  <c r="AC17" i="119" a="1"/>
  <c r="AC16" i="119" a="1"/>
  <c r="AC16" i="119"/>
  <c r="AC15" i="119"/>
  <c r="AC15" i="119" a="1"/>
  <c r="AC14" i="119" a="1"/>
  <c r="AC14" i="119"/>
  <c r="AC13" i="119"/>
  <c r="AC13" i="119" a="1"/>
  <c r="AC12" i="119" a="1"/>
  <c r="AC12" i="119"/>
  <c r="AC11" i="119" a="1"/>
  <c r="AC11" i="119"/>
  <c r="E9" i="119"/>
  <c r="E8" i="119"/>
  <c r="E5" i="119"/>
  <c r="B377" i="118"/>
  <c r="S375" i="118" a="1"/>
  <c r="S375" i="118"/>
  <c r="S374" i="118"/>
  <c r="S374" i="118" a="1"/>
  <c r="S373" i="118" a="1"/>
  <c r="S373" i="118"/>
  <c r="S372" i="118"/>
  <c r="S372" i="118" a="1"/>
  <c r="S371" i="118" a="1"/>
  <c r="S371" i="118"/>
  <c r="S370" i="118"/>
  <c r="S370" i="118" a="1"/>
  <c r="S369" i="118" a="1"/>
  <c r="S369" i="118"/>
  <c r="S368" i="118"/>
  <c r="S368" i="118" a="1"/>
  <c r="S367" i="118" a="1"/>
  <c r="S367" i="118"/>
  <c r="S366" i="118"/>
  <c r="S366" i="118" a="1"/>
  <c r="S365" i="118" a="1"/>
  <c r="S365" i="118"/>
  <c r="S364" i="118"/>
  <c r="S364" i="118" a="1"/>
  <c r="S363" i="118" a="1"/>
  <c r="S363" i="118"/>
  <c r="S362" i="118"/>
  <c r="S362" i="118" a="1"/>
  <c r="S361" i="118" a="1"/>
  <c r="S361" i="118"/>
  <c r="S360" i="118"/>
  <c r="S360" i="118" a="1"/>
  <c r="S359" i="118" a="1"/>
  <c r="S359" i="118"/>
  <c r="S358" i="118"/>
  <c r="S358" i="118" a="1"/>
  <c r="S357" i="118" a="1"/>
  <c r="S357" i="118"/>
  <c r="S356" i="118"/>
  <c r="S356" i="118" a="1"/>
  <c r="S355" i="118" a="1"/>
  <c r="S355" i="118"/>
  <c r="S354" i="118"/>
  <c r="S354" i="118" a="1"/>
  <c r="S353" i="118" a="1"/>
  <c r="S353" i="118"/>
  <c r="S352" i="118"/>
  <c r="S352" i="118" a="1"/>
  <c r="S351" i="118" a="1"/>
  <c r="S351" i="118"/>
  <c r="M351" i="118"/>
  <c r="G331" i="118"/>
  <c r="G377" i="118"/>
  <c r="E331" i="118"/>
  <c r="E377" i="118"/>
  <c r="B331" i="118"/>
  <c r="G330" i="118"/>
  <c r="D19" i="8"/>
  <c r="S236" i="118"/>
  <c r="S236" i="118" a="1"/>
  <c r="S235" i="118" a="1"/>
  <c r="S235" i="118"/>
  <c r="G235" i="118"/>
  <c r="S234" i="118" a="1"/>
  <c r="S234" i="118"/>
  <c r="S233" i="118" a="1"/>
  <c r="S233" i="118"/>
  <c r="S232" i="118" a="1"/>
  <c r="S232" i="118"/>
  <c r="S231" i="118" a="1"/>
  <c r="S231" i="118"/>
  <c r="S230" i="118" a="1"/>
  <c r="S230" i="118"/>
  <c r="S229" i="118" a="1"/>
  <c r="S229" i="118"/>
  <c r="S228" i="118" a="1"/>
  <c r="S228" i="118"/>
  <c r="S227" i="118" a="1"/>
  <c r="S227" i="118"/>
  <c r="S226" i="118" a="1"/>
  <c r="S226" i="118"/>
  <c r="S225" i="118" a="1"/>
  <c r="S225" i="118"/>
  <c r="S224" i="118" a="1"/>
  <c r="S224" i="118"/>
  <c r="S223" i="118" a="1"/>
  <c r="S223" i="118"/>
  <c r="S222" i="118" a="1"/>
  <c r="S222" i="118"/>
  <c r="S221" i="118" a="1"/>
  <c r="S221" i="118"/>
  <c r="S220" i="118" a="1"/>
  <c r="S220" i="118"/>
  <c r="S219" i="118" a="1"/>
  <c r="S219" i="118"/>
  <c r="S218" i="118" a="1"/>
  <c r="S218" i="118"/>
  <c r="S217" i="118" a="1"/>
  <c r="S217" i="118"/>
  <c r="S216" i="118" a="1"/>
  <c r="S216" i="118"/>
  <c r="S215" i="118" a="1"/>
  <c r="S215" i="118"/>
  <c r="S214" i="118" a="1"/>
  <c r="S214" i="118"/>
  <c r="S213" i="118" a="1"/>
  <c r="S213" i="118"/>
  <c r="S212" i="118" a="1"/>
  <c r="S212" i="118"/>
  <c r="M212" i="118"/>
  <c r="G190" i="118"/>
  <c r="G236" i="118"/>
  <c r="E190" i="118"/>
  <c r="E236" i="118"/>
  <c r="B190" i="118"/>
  <c r="E7" i="118"/>
  <c r="G189" i="118"/>
  <c r="S95" i="118" a="1"/>
  <c r="S95" i="118"/>
  <c r="S94" i="118"/>
  <c r="S94" i="118" a="1"/>
  <c r="S93" i="118"/>
  <c r="S93" i="118" a="1"/>
  <c r="S92" i="118" a="1"/>
  <c r="S92" i="118"/>
  <c r="S91" i="118"/>
  <c r="S91" i="118" a="1"/>
  <c r="S90" i="118" a="1"/>
  <c r="S90" i="118"/>
  <c r="S89" i="118"/>
  <c r="S89" i="118" a="1"/>
  <c r="S88" i="118" a="1"/>
  <c r="S88" i="118"/>
  <c r="S87" i="118"/>
  <c r="S87" i="118" a="1"/>
  <c r="S86" i="118" a="1"/>
  <c r="S86" i="118"/>
  <c r="S85" i="118"/>
  <c r="S85" i="118" a="1"/>
  <c r="S84" i="118" a="1"/>
  <c r="S84" i="118"/>
  <c r="S83" i="118"/>
  <c r="S83" i="118" a="1"/>
  <c r="S82" i="118" a="1"/>
  <c r="S82" i="118"/>
  <c r="S81" i="118"/>
  <c r="S81" i="118" a="1"/>
  <c r="S80" i="118" a="1"/>
  <c r="S80" i="118"/>
  <c r="S79" i="118"/>
  <c r="S79" i="118" a="1"/>
  <c r="S78" i="118" a="1"/>
  <c r="S78" i="118"/>
  <c r="S77" i="118"/>
  <c r="S77" i="118" a="1"/>
  <c r="S76" i="118" a="1"/>
  <c r="S76" i="118"/>
  <c r="S75" i="118"/>
  <c r="S75" i="118" a="1"/>
  <c r="S74" i="118" a="1"/>
  <c r="S74" i="118"/>
  <c r="S73" i="118"/>
  <c r="S73" i="118" a="1"/>
  <c r="S72" i="118" a="1"/>
  <c r="S72" i="118"/>
  <c r="S71" i="118" a="1"/>
  <c r="S71" i="118"/>
  <c r="M71" i="118"/>
  <c r="G49" i="118"/>
  <c r="G95" i="118"/>
  <c r="E49" i="118"/>
  <c r="E95" i="118"/>
  <c r="B49" i="118"/>
  <c r="B95" i="118"/>
  <c r="G48" i="118"/>
  <c r="G94" i="118"/>
  <c r="C46" i="118"/>
  <c r="N46" i="118"/>
  <c r="AC35" i="118"/>
  <c r="AC35" i="118" a="1"/>
  <c r="AC34" i="118" a="1"/>
  <c r="AC34" i="118"/>
  <c r="AC33" i="118"/>
  <c r="AC33" i="118" a="1"/>
  <c r="AC32" i="118" a="1"/>
  <c r="AC32" i="118"/>
  <c r="AC31" i="118"/>
  <c r="AC31" i="118" a="1"/>
  <c r="AC30" i="118" a="1"/>
  <c r="AC30" i="118"/>
  <c r="AC29" i="118"/>
  <c r="AC29" i="118" a="1"/>
  <c r="AC28" i="118" a="1"/>
  <c r="AC28" i="118"/>
  <c r="AC27" i="118"/>
  <c r="AC27" i="118" a="1"/>
  <c r="AC26" i="118" a="1"/>
  <c r="AC26" i="118"/>
  <c r="AC25" i="118"/>
  <c r="AC25" i="118" a="1"/>
  <c r="AC24" i="118" a="1"/>
  <c r="AC24" i="118"/>
  <c r="AC23" i="118"/>
  <c r="AC23" i="118" a="1"/>
  <c r="AC22" i="118" a="1"/>
  <c r="AC22" i="118"/>
  <c r="AC21" i="118"/>
  <c r="AC21" i="118" a="1"/>
  <c r="AC20" i="118" a="1"/>
  <c r="AC20" i="118"/>
  <c r="AC19" i="118"/>
  <c r="AC19" i="118" a="1"/>
  <c r="AC18" i="118" a="1"/>
  <c r="AC18" i="118"/>
  <c r="AC17" i="118"/>
  <c r="AC17" i="118" a="1"/>
  <c r="AC16" i="118" a="1"/>
  <c r="AC16" i="118"/>
  <c r="AC15" i="118"/>
  <c r="AC15" i="118" a="1"/>
  <c r="AC14" i="118" a="1"/>
  <c r="AC14" i="118"/>
  <c r="AC13" i="118"/>
  <c r="AC13" i="118" a="1"/>
  <c r="AC12" i="118" a="1"/>
  <c r="AC12" i="118"/>
  <c r="AC11" i="118"/>
  <c r="AC11" i="118" a="1"/>
  <c r="E9" i="118"/>
  <c r="E6" i="118"/>
  <c r="E5" i="118"/>
  <c r="E4" i="118"/>
  <c r="B377" i="117"/>
  <c r="G376" i="117"/>
  <c r="S375" i="117"/>
  <c r="S375" i="117" a="1"/>
  <c r="S374" i="117"/>
  <c r="S374" i="117" a="1"/>
  <c r="S373" i="117" a="1"/>
  <c r="S373" i="117"/>
  <c r="S372" i="117"/>
  <c r="S372" i="117" a="1"/>
  <c r="S371" i="117" a="1"/>
  <c r="S371" i="117"/>
  <c r="S370" i="117"/>
  <c r="S370" i="117" a="1"/>
  <c r="S369" i="117" a="1"/>
  <c r="S369" i="117"/>
  <c r="S368" i="117"/>
  <c r="S368" i="117" a="1"/>
  <c r="S367" i="117" a="1"/>
  <c r="S367" i="117"/>
  <c r="S366" i="117"/>
  <c r="S366" i="117" a="1"/>
  <c r="S365" i="117" a="1"/>
  <c r="S365" i="117"/>
  <c r="S364" i="117"/>
  <c r="S364" i="117" a="1"/>
  <c r="S363" i="117" a="1"/>
  <c r="S363" i="117"/>
  <c r="S362" i="117"/>
  <c r="S362" i="117" a="1"/>
  <c r="S361" i="117" a="1"/>
  <c r="S361" i="117"/>
  <c r="S360" i="117"/>
  <c r="S360" i="117" a="1"/>
  <c r="S359" i="117" a="1"/>
  <c r="S359" i="117"/>
  <c r="S358" i="117"/>
  <c r="S358" i="117" a="1"/>
  <c r="S357" i="117" a="1"/>
  <c r="S357" i="117"/>
  <c r="S356" i="117"/>
  <c r="S356" i="117" a="1"/>
  <c r="S355" i="117" a="1"/>
  <c r="S355" i="117"/>
  <c r="S354" i="117"/>
  <c r="S354" i="117" a="1"/>
  <c r="S353" i="117" a="1"/>
  <c r="S353" i="117"/>
  <c r="S352" i="117"/>
  <c r="S352" i="117" a="1"/>
  <c r="S351" i="117" a="1"/>
  <c r="S351" i="117"/>
  <c r="M351" i="117"/>
  <c r="G331" i="117"/>
  <c r="G377" i="117"/>
  <c r="E331" i="117"/>
  <c r="E377" i="117"/>
  <c r="B331" i="117"/>
  <c r="G330" i="117"/>
  <c r="S236" i="117"/>
  <c r="S236" i="117" a="1"/>
  <c r="S235" i="117" a="1"/>
  <c r="S235" i="117"/>
  <c r="G235" i="117"/>
  <c r="S234" i="117" a="1"/>
  <c r="S234" i="117"/>
  <c r="S233" i="117" a="1"/>
  <c r="S233" i="117"/>
  <c r="S232" i="117" a="1"/>
  <c r="S232" i="117"/>
  <c r="S231" i="117" a="1"/>
  <c r="S231" i="117"/>
  <c r="S230" i="117" a="1"/>
  <c r="S230" i="117"/>
  <c r="S229" i="117" a="1"/>
  <c r="S229" i="117"/>
  <c r="S228" i="117" a="1"/>
  <c r="S228" i="117"/>
  <c r="S227" i="117" a="1"/>
  <c r="S227" i="117"/>
  <c r="S226" i="117" a="1"/>
  <c r="S226" i="117"/>
  <c r="S225" i="117" a="1"/>
  <c r="S225" i="117"/>
  <c r="S224" i="117" a="1"/>
  <c r="S224" i="117"/>
  <c r="S223" i="117" a="1"/>
  <c r="S223" i="117"/>
  <c r="S222" i="117" a="1"/>
  <c r="S222" i="117"/>
  <c r="S221" i="117" a="1"/>
  <c r="S221" i="117"/>
  <c r="S220" i="117" a="1"/>
  <c r="S220" i="117"/>
  <c r="S219" i="117" a="1"/>
  <c r="S219" i="117"/>
  <c r="S218" i="117" a="1"/>
  <c r="S218" i="117"/>
  <c r="S217" i="117" a="1"/>
  <c r="S217" i="117"/>
  <c r="S216" i="117" a="1"/>
  <c r="S216" i="117"/>
  <c r="S215" i="117" a="1"/>
  <c r="S215" i="117"/>
  <c r="S214" i="117" a="1"/>
  <c r="S214" i="117"/>
  <c r="S213" i="117" a="1"/>
  <c r="S213" i="117"/>
  <c r="S212" i="117" a="1"/>
  <c r="S212" i="117"/>
  <c r="M212" i="117"/>
  <c r="G190" i="117"/>
  <c r="G236" i="117"/>
  <c r="E190" i="117"/>
  <c r="E236" i="117"/>
  <c r="B190" i="117"/>
  <c r="E7" i="117"/>
  <c r="G189" i="117"/>
  <c r="S95" i="117" a="1"/>
  <c r="S95" i="117"/>
  <c r="S94" i="117"/>
  <c r="S94" i="117" a="1"/>
  <c r="S93" i="117"/>
  <c r="S93" i="117" a="1"/>
  <c r="S92" i="117" a="1"/>
  <c r="S92" i="117"/>
  <c r="S91" i="117"/>
  <c r="S91" i="117" a="1"/>
  <c r="S90" i="117" a="1"/>
  <c r="S90" i="117"/>
  <c r="S89" i="117"/>
  <c r="S89" i="117" a="1"/>
  <c r="S88" i="117" a="1"/>
  <c r="S88" i="117"/>
  <c r="S87" i="117"/>
  <c r="S87" i="117" a="1"/>
  <c r="S86" i="117" a="1"/>
  <c r="S86" i="117"/>
  <c r="S85" i="117"/>
  <c r="S85" i="117" a="1"/>
  <c r="S84" i="117" a="1"/>
  <c r="S84" i="117"/>
  <c r="S83" i="117"/>
  <c r="S83" i="117" a="1"/>
  <c r="S82" i="117" a="1"/>
  <c r="S82" i="117"/>
  <c r="S81" i="117"/>
  <c r="S81" i="117" a="1"/>
  <c r="S80" i="117" a="1"/>
  <c r="S80" i="117"/>
  <c r="S79" i="117"/>
  <c r="S79" i="117" a="1"/>
  <c r="S78" i="117" a="1"/>
  <c r="S78" i="117"/>
  <c r="S77" i="117"/>
  <c r="S77" i="117" a="1"/>
  <c r="S76" i="117" a="1"/>
  <c r="S76" i="117"/>
  <c r="S75" i="117"/>
  <c r="S75" i="117" a="1"/>
  <c r="S74" i="117" a="1"/>
  <c r="S74" i="117"/>
  <c r="S73" i="117"/>
  <c r="S73" i="117" a="1"/>
  <c r="S72" i="117" a="1"/>
  <c r="S72" i="117"/>
  <c r="S71" i="117" a="1"/>
  <c r="S71" i="117"/>
  <c r="M71" i="117"/>
  <c r="G49" i="117"/>
  <c r="G95" i="117"/>
  <c r="E49" i="117"/>
  <c r="E95" i="117"/>
  <c r="B49" i="117"/>
  <c r="B95" i="117"/>
  <c r="G48" i="117"/>
  <c r="G94" i="117"/>
  <c r="C46" i="117"/>
  <c r="N46" i="117"/>
  <c r="AC35" i="117"/>
  <c r="AC35" i="117" a="1"/>
  <c r="AC34" i="117" a="1"/>
  <c r="AC34" i="117"/>
  <c r="AC33" i="117"/>
  <c r="AC33" i="117" a="1"/>
  <c r="AC32" i="117" a="1"/>
  <c r="AC32" i="117"/>
  <c r="AC31" i="117"/>
  <c r="AC31" i="117" a="1"/>
  <c r="AC30" i="117" a="1"/>
  <c r="AC30" i="117"/>
  <c r="AC29" i="117"/>
  <c r="AC29" i="117" a="1"/>
  <c r="AC28" i="117" a="1"/>
  <c r="AC28" i="117"/>
  <c r="AC27" i="117"/>
  <c r="AC27" i="117" a="1"/>
  <c r="AC26" i="117" a="1"/>
  <c r="AC26" i="117"/>
  <c r="AC25" i="117"/>
  <c r="AC25" i="117" a="1"/>
  <c r="AC24" i="117" a="1"/>
  <c r="AC24" i="117"/>
  <c r="AC23" i="117"/>
  <c r="AC23" i="117" a="1"/>
  <c r="AC22" i="117" a="1"/>
  <c r="AC22" i="117"/>
  <c r="AC21" i="117"/>
  <c r="AC21" i="117" a="1"/>
  <c r="AC20" i="117" a="1"/>
  <c r="AC20" i="117"/>
  <c r="AC19" i="117"/>
  <c r="AC19" i="117" a="1"/>
  <c r="AC18" i="117" a="1"/>
  <c r="AC18" i="117"/>
  <c r="AC17" i="117"/>
  <c r="AC17" i="117" a="1"/>
  <c r="AC16" i="117" a="1"/>
  <c r="AC16" i="117"/>
  <c r="AC15" i="117"/>
  <c r="AC15" i="117" a="1"/>
  <c r="AC14" i="117" a="1"/>
  <c r="AC14" i="117"/>
  <c r="AC13" i="117"/>
  <c r="AC13" i="117" a="1"/>
  <c r="AC12" i="117" a="1"/>
  <c r="AC12" i="117"/>
  <c r="AC11" i="117"/>
  <c r="AC11" i="117" a="1"/>
  <c r="E9" i="117"/>
  <c r="E8" i="117"/>
  <c r="E6" i="117"/>
  <c r="E5" i="117"/>
  <c r="B377" i="116"/>
  <c r="G376" i="116"/>
  <c r="S375" i="116" a="1"/>
  <c r="S375" i="116"/>
  <c r="S374" i="116"/>
  <c r="S374" i="116" a="1"/>
  <c r="S373" i="116" a="1"/>
  <c r="S373" i="116"/>
  <c r="S372" i="116"/>
  <c r="S372" i="116" a="1"/>
  <c r="S371" i="116" a="1"/>
  <c r="S371" i="116"/>
  <c r="S370" i="116"/>
  <c r="S370" i="116" a="1"/>
  <c r="S369" i="116" a="1"/>
  <c r="S369" i="116"/>
  <c r="S368" i="116"/>
  <c r="S368" i="116" a="1"/>
  <c r="S367" i="116" a="1"/>
  <c r="S367" i="116"/>
  <c r="S366" i="116"/>
  <c r="S366" i="116" a="1"/>
  <c r="S365" i="116" a="1"/>
  <c r="S365" i="116"/>
  <c r="S364" i="116"/>
  <c r="S364" i="116" a="1"/>
  <c r="S363" i="116" a="1"/>
  <c r="S363" i="116"/>
  <c r="S362" i="116"/>
  <c r="S362" i="116" a="1"/>
  <c r="S361" i="116" a="1"/>
  <c r="S361" i="116"/>
  <c r="S360" i="116"/>
  <c r="S360" i="116" a="1"/>
  <c r="S359" i="116" a="1"/>
  <c r="S359" i="116"/>
  <c r="S358" i="116"/>
  <c r="S358" i="116" a="1"/>
  <c r="S357" i="116" a="1"/>
  <c r="S357" i="116"/>
  <c r="S356" i="116"/>
  <c r="S356" i="116" a="1"/>
  <c r="S355" i="116" a="1"/>
  <c r="S355" i="116"/>
  <c r="S354" i="116"/>
  <c r="S354" i="116" a="1"/>
  <c r="S353" i="116" a="1"/>
  <c r="S353" i="116"/>
  <c r="S352" i="116"/>
  <c r="S352" i="116" a="1"/>
  <c r="S351" i="116" a="1"/>
  <c r="S351" i="116"/>
  <c r="M351" i="116"/>
  <c r="G331" i="116"/>
  <c r="G377" i="116"/>
  <c r="E331" i="116"/>
  <c r="E377" i="116"/>
  <c r="B331" i="116"/>
  <c r="G330" i="116"/>
  <c r="S236" i="116"/>
  <c r="S236" i="116" a="1"/>
  <c r="S235" i="116"/>
  <c r="S235" i="116" a="1"/>
  <c r="G235" i="116"/>
  <c r="S234" i="116"/>
  <c r="S234" i="116" a="1"/>
  <c r="S233" i="116" a="1"/>
  <c r="S233" i="116"/>
  <c r="S232" i="116"/>
  <c r="S232" i="116" a="1"/>
  <c r="S231" i="116" a="1"/>
  <c r="S231" i="116"/>
  <c r="S230" i="116" a="1"/>
  <c r="S230" i="116"/>
  <c r="S229" i="116" a="1"/>
  <c r="S229" i="116"/>
  <c r="S228" i="116" a="1"/>
  <c r="S228" i="116"/>
  <c r="S227" i="116" a="1"/>
  <c r="S227" i="116"/>
  <c r="S226" i="116" a="1"/>
  <c r="S226" i="116"/>
  <c r="S225" i="116" a="1"/>
  <c r="S225" i="116"/>
  <c r="S224" i="116" a="1"/>
  <c r="S224" i="116"/>
  <c r="S223" i="116" a="1"/>
  <c r="S223" i="116"/>
  <c r="S222" i="116" a="1"/>
  <c r="S222" i="116"/>
  <c r="S221" i="116" a="1"/>
  <c r="S221" i="116"/>
  <c r="S220" i="116" a="1"/>
  <c r="S220" i="116"/>
  <c r="S219" i="116" a="1"/>
  <c r="S219" i="116"/>
  <c r="S218" i="116" a="1"/>
  <c r="S218" i="116"/>
  <c r="S217" i="116" a="1"/>
  <c r="S217" i="116"/>
  <c r="S216" i="116" a="1"/>
  <c r="S216" i="116"/>
  <c r="S215" i="116" a="1"/>
  <c r="S215" i="116"/>
  <c r="S214" i="116" a="1"/>
  <c r="S214" i="116"/>
  <c r="S213" i="116" a="1"/>
  <c r="S213" i="116"/>
  <c r="S212" i="116" a="1"/>
  <c r="S212" i="116"/>
  <c r="M212" i="116"/>
  <c r="G190" i="116"/>
  <c r="G236" i="116"/>
  <c r="E190" i="116"/>
  <c r="E236" i="116"/>
  <c r="B190" i="116"/>
  <c r="E7" i="116"/>
  <c r="G189" i="116"/>
  <c r="S95" i="116" a="1"/>
  <c r="S95" i="116"/>
  <c r="S94" i="116"/>
  <c r="S94" i="116" a="1"/>
  <c r="S93" i="116"/>
  <c r="S93" i="116" a="1"/>
  <c r="S92" i="116" a="1"/>
  <c r="S92" i="116"/>
  <c r="S91" i="116"/>
  <c r="S91" i="116" a="1"/>
  <c r="S90" i="116" a="1"/>
  <c r="S90" i="116"/>
  <c r="S89" i="116"/>
  <c r="S89" i="116" a="1"/>
  <c r="S88" i="116" a="1"/>
  <c r="S88" i="116"/>
  <c r="S87" i="116"/>
  <c r="S87" i="116" a="1"/>
  <c r="S86" i="116" a="1"/>
  <c r="S86" i="116"/>
  <c r="S85" i="116"/>
  <c r="S85" i="116" a="1"/>
  <c r="S84" i="116" a="1"/>
  <c r="S84" i="116"/>
  <c r="S83" i="116"/>
  <c r="S83" i="116" a="1"/>
  <c r="S82" i="116" a="1"/>
  <c r="S82" i="116"/>
  <c r="S81" i="116"/>
  <c r="S81" i="116" a="1"/>
  <c r="S80" i="116" a="1"/>
  <c r="S80" i="116"/>
  <c r="S79" i="116"/>
  <c r="S79" i="116" a="1"/>
  <c r="S78" i="116" a="1"/>
  <c r="S78" i="116"/>
  <c r="S77" i="116"/>
  <c r="S77" i="116" a="1"/>
  <c r="S76" i="116" a="1"/>
  <c r="S76" i="116"/>
  <c r="S75" i="116"/>
  <c r="S75" i="116" a="1"/>
  <c r="S74" i="116" a="1"/>
  <c r="S74" i="116"/>
  <c r="S73" i="116"/>
  <c r="S73" i="116" a="1"/>
  <c r="S72" i="116" a="1"/>
  <c r="S72" i="116"/>
  <c r="S71" i="116" a="1"/>
  <c r="S71" i="116"/>
  <c r="M71" i="116"/>
  <c r="G49" i="116"/>
  <c r="G95" i="116"/>
  <c r="E49" i="116"/>
  <c r="E95" i="116"/>
  <c r="B49" i="116"/>
  <c r="B95" i="116"/>
  <c r="G48" i="116"/>
  <c r="G94" i="116"/>
  <c r="C46" i="116"/>
  <c r="N46" i="116"/>
  <c r="AC35" i="116"/>
  <c r="AC35" i="116" a="1"/>
  <c r="AC34" i="116" a="1"/>
  <c r="AC34" i="116"/>
  <c r="AC33" i="116"/>
  <c r="AC33" i="116" a="1"/>
  <c r="AC32" i="116" a="1"/>
  <c r="AC32" i="116"/>
  <c r="AC31" i="116"/>
  <c r="AC31" i="116" a="1"/>
  <c r="AC30" i="116" a="1"/>
  <c r="AC30" i="116"/>
  <c r="AC29" i="116"/>
  <c r="AC29" i="116" a="1"/>
  <c r="AC28" i="116" a="1"/>
  <c r="AC28" i="116"/>
  <c r="AC27" i="116"/>
  <c r="AC27" i="116" a="1"/>
  <c r="AC26" i="116" a="1"/>
  <c r="AC26" i="116"/>
  <c r="AC25" i="116"/>
  <c r="AC25" i="116" a="1"/>
  <c r="AC24" i="116" a="1"/>
  <c r="AC24" i="116"/>
  <c r="AC23" i="116"/>
  <c r="AC23" i="116" a="1"/>
  <c r="AC22" i="116" a="1"/>
  <c r="AC22" i="116"/>
  <c r="AC21" i="116"/>
  <c r="AC21" i="116" a="1"/>
  <c r="AC20" i="116" a="1"/>
  <c r="AC20" i="116"/>
  <c r="AC19" i="116"/>
  <c r="AC19" i="116" a="1"/>
  <c r="AC18" i="116" a="1"/>
  <c r="AC18" i="116"/>
  <c r="AC17" i="116"/>
  <c r="AC17" i="116" a="1"/>
  <c r="AC16" i="116" a="1"/>
  <c r="AC16" i="116"/>
  <c r="AC15" i="116"/>
  <c r="AC15" i="116" a="1"/>
  <c r="AC14" i="116" a="1"/>
  <c r="AC14" i="116"/>
  <c r="AC13" i="116"/>
  <c r="AC13" i="116" a="1"/>
  <c r="AC12" i="116" a="1"/>
  <c r="AC12" i="116"/>
  <c r="AC11" i="116" a="1"/>
  <c r="AC11" i="116"/>
  <c r="E9" i="116"/>
  <c r="E8" i="116"/>
  <c r="E6" i="116"/>
  <c r="E5" i="116"/>
  <c r="B377" i="115"/>
  <c r="S375" i="115" a="1"/>
  <c r="S375" i="115"/>
  <c r="S374" i="115"/>
  <c r="S374" i="115" a="1"/>
  <c r="S373" i="115" a="1"/>
  <c r="S373" i="115"/>
  <c r="S372" i="115"/>
  <c r="S372" i="115" a="1"/>
  <c r="S371" i="115" a="1"/>
  <c r="S371" i="115"/>
  <c r="S370" i="115"/>
  <c r="S370" i="115" a="1"/>
  <c r="S369" i="115" a="1"/>
  <c r="S369" i="115"/>
  <c r="S368" i="115"/>
  <c r="S368" i="115" a="1"/>
  <c r="S367" i="115" a="1"/>
  <c r="S367" i="115"/>
  <c r="S366" i="115"/>
  <c r="S366" i="115" a="1"/>
  <c r="S365" i="115" a="1"/>
  <c r="S365" i="115"/>
  <c r="S364" i="115"/>
  <c r="S364" i="115" a="1"/>
  <c r="S363" i="115" a="1"/>
  <c r="S363" i="115"/>
  <c r="S362" i="115"/>
  <c r="S362" i="115" a="1"/>
  <c r="S361" i="115" a="1"/>
  <c r="S361" i="115"/>
  <c r="S360" i="115"/>
  <c r="S360" i="115" a="1"/>
  <c r="S359" i="115" a="1"/>
  <c r="S359" i="115"/>
  <c r="S358" i="115"/>
  <c r="S358" i="115" a="1"/>
  <c r="S357" i="115" a="1"/>
  <c r="S357" i="115"/>
  <c r="S356" i="115"/>
  <c r="S356" i="115" a="1"/>
  <c r="S355" i="115" a="1"/>
  <c r="S355" i="115"/>
  <c r="S354" i="115"/>
  <c r="S354" i="115" a="1"/>
  <c r="S353" i="115" a="1"/>
  <c r="S353" i="115"/>
  <c r="S352" i="115"/>
  <c r="S352" i="115" a="1"/>
  <c r="S351" i="115" a="1"/>
  <c r="S351" i="115"/>
  <c r="M351" i="115"/>
  <c r="G331" i="115"/>
  <c r="G377" i="115"/>
  <c r="E331" i="115"/>
  <c r="E377" i="115"/>
  <c r="B331" i="115"/>
  <c r="G330" i="115"/>
  <c r="E8" i="115"/>
  <c r="S236" i="115"/>
  <c r="S236" i="115" a="1"/>
  <c r="S235" i="115" a="1"/>
  <c r="S235" i="115"/>
  <c r="G235" i="115"/>
  <c r="S234" i="115" a="1"/>
  <c r="S234" i="115"/>
  <c r="S233" i="115" a="1"/>
  <c r="S233" i="115"/>
  <c r="S232" i="115" a="1"/>
  <c r="S232" i="115"/>
  <c r="S231" i="115" a="1"/>
  <c r="S231" i="115"/>
  <c r="S230" i="115" a="1"/>
  <c r="S230" i="115"/>
  <c r="S229" i="115" a="1"/>
  <c r="S229" i="115"/>
  <c r="S228" i="115" a="1"/>
  <c r="S228" i="115"/>
  <c r="S227" i="115" a="1"/>
  <c r="S227" i="115"/>
  <c r="S226" i="115" a="1"/>
  <c r="S226" i="115"/>
  <c r="S225" i="115" a="1"/>
  <c r="S225" i="115"/>
  <c r="S224" i="115" a="1"/>
  <c r="S224" i="115"/>
  <c r="S223" i="115" a="1"/>
  <c r="S223" i="115"/>
  <c r="S222" i="115" a="1"/>
  <c r="S222" i="115"/>
  <c r="S221" i="115" a="1"/>
  <c r="S221" i="115"/>
  <c r="S220" i="115" a="1"/>
  <c r="S220" i="115"/>
  <c r="S219" i="115" a="1"/>
  <c r="S219" i="115"/>
  <c r="S218" i="115" a="1"/>
  <c r="S218" i="115"/>
  <c r="S217" i="115" a="1"/>
  <c r="S217" i="115"/>
  <c r="S216" i="115" a="1"/>
  <c r="S216" i="115"/>
  <c r="S215" i="115" a="1"/>
  <c r="S215" i="115"/>
  <c r="S214" i="115" a="1"/>
  <c r="S214" i="115"/>
  <c r="S213" i="115" a="1"/>
  <c r="S213" i="115"/>
  <c r="S212" i="115" a="1"/>
  <c r="S212" i="115"/>
  <c r="M212" i="115"/>
  <c r="G190" i="115"/>
  <c r="G236" i="115"/>
  <c r="E190" i="115"/>
  <c r="E236" i="115"/>
  <c r="B190" i="115"/>
  <c r="E7" i="115"/>
  <c r="G189" i="115"/>
  <c r="S95" i="115" a="1"/>
  <c r="S95" i="115"/>
  <c r="S94" i="115"/>
  <c r="S94" i="115" a="1"/>
  <c r="S93" i="115"/>
  <c r="S93" i="115" a="1"/>
  <c r="S92" i="115" a="1"/>
  <c r="S92" i="115"/>
  <c r="S91" i="115"/>
  <c r="S91" i="115" a="1"/>
  <c r="S90" i="115" a="1"/>
  <c r="S90" i="115"/>
  <c r="S89" i="115"/>
  <c r="S89" i="115" a="1"/>
  <c r="S88" i="115" a="1"/>
  <c r="S88" i="115"/>
  <c r="S87" i="115"/>
  <c r="S87" i="115" a="1"/>
  <c r="S86" i="115" a="1"/>
  <c r="S86" i="115"/>
  <c r="S85" i="115"/>
  <c r="S85" i="115" a="1"/>
  <c r="S84" i="115" a="1"/>
  <c r="S84" i="115"/>
  <c r="S83" i="115"/>
  <c r="S83" i="115" a="1"/>
  <c r="S82" i="115" a="1"/>
  <c r="S82" i="115"/>
  <c r="S81" i="115"/>
  <c r="S81" i="115" a="1"/>
  <c r="S80" i="115" a="1"/>
  <c r="S80" i="115"/>
  <c r="S79" i="115"/>
  <c r="S79" i="115" a="1"/>
  <c r="S78" i="115" a="1"/>
  <c r="S78" i="115"/>
  <c r="S77" i="115"/>
  <c r="S77" i="115" a="1"/>
  <c r="S76" i="115" a="1"/>
  <c r="S76" i="115"/>
  <c r="S75" i="115"/>
  <c r="S75" i="115" a="1"/>
  <c r="S74" i="115" a="1"/>
  <c r="S74" i="115"/>
  <c r="S73" i="115"/>
  <c r="S73" i="115" a="1"/>
  <c r="S72" i="115" a="1"/>
  <c r="S72" i="115"/>
  <c r="S71" i="115" a="1"/>
  <c r="S71" i="115"/>
  <c r="M71" i="115"/>
  <c r="G49" i="115"/>
  <c r="G95" i="115"/>
  <c r="E49" i="115"/>
  <c r="E95" i="115"/>
  <c r="B49" i="115"/>
  <c r="B95" i="115"/>
  <c r="G48" i="115"/>
  <c r="G94" i="115"/>
  <c r="C46" i="115"/>
  <c r="N46" i="115"/>
  <c r="AC35" i="115"/>
  <c r="AC35" i="115" a="1"/>
  <c r="AC34" i="115" a="1"/>
  <c r="AC34" i="115"/>
  <c r="AC33" i="115"/>
  <c r="AC33" i="115" a="1"/>
  <c r="AC32" i="115" a="1"/>
  <c r="AC32" i="115"/>
  <c r="AC31" i="115"/>
  <c r="AC31" i="115" a="1"/>
  <c r="AC30" i="115" a="1"/>
  <c r="AC30" i="115"/>
  <c r="AC29" i="115"/>
  <c r="AC29" i="115" a="1"/>
  <c r="AC28" i="115" a="1"/>
  <c r="AC28" i="115"/>
  <c r="AC27" i="115"/>
  <c r="AC27" i="115" a="1"/>
  <c r="AC26" i="115" a="1"/>
  <c r="AC26" i="115"/>
  <c r="AC25" i="115"/>
  <c r="AC25" i="115" a="1"/>
  <c r="AC24" i="115" a="1"/>
  <c r="AC24" i="115"/>
  <c r="AC23" i="115"/>
  <c r="AC23" i="115" a="1"/>
  <c r="AC22" i="115" a="1"/>
  <c r="AC22" i="115"/>
  <c r="AC21" i="115"/>
  <c r="AC21" i="115" a="1"/>
  <c r="AC20" i="115" a="1"/>
  <c r="AC20" i="115"/>
  <c r="AC19" i="115"/>
  <c r="AC19" i="115" a="1"/>
  <c r="AC18" i="115" a="1"/>
  <c r="AC18" i="115"/>
  <c r="AC17" i="115"/>
  <c r="AC17" i="115" a="1"/>
  <c r="AC16" i="115" a="1"/>
  <c r="AC16" i="115"/>
  <c r="AC15" i="115"/>
  <c r="AC15" i="115" a="1"/>
  <c r="AC14" i="115" a="1"/>
  <c r="AC14" i="115"/>
  <c r="AC13" i="115"/>
  <c r="AC13" i="115" a="1"/>
  <c r="AC12" i="115" a="1"/>
  <c r="AC12" i="115"/>
  <c r="AC11" i="115" a="1"/>
  <c r="AC11" i="115"/>
  <c r="E9" i="115"/>
  <c r="E6" i="115"/>
  <c r="E5" i="115"/>
  <c r="E4" i="115"/>
  <c r="B377" i="114"/>
  <c r="G376" i="114"/>
  <c r="S375" i="114" a="1"/>
  <c r="S375" i="114"/>
  <c r="S374" i="114"/>
  <c r="S374" i="114" a="1"/>
  <c r="S373" i="114" a="1"/>
  <c r="S373" i="114"/>
  <c r="S372" i="114"/>
  <c r="S372" i="114" a="1"/>
  <c r="S371" i="114" a="1"/>
  <c r="S371" i="114"/>
  <c r="S370" i="114"/>
  <c r="S370" i="114" a="1"/>
  <c r="S369" i="114" a="1"/>
  <c r="S369" i="114"/>
  <c r="S368" i="114"/>
  <c r="S368" i="114" a="1"/>
  <c r="S367" i="114" a="1"/>
  <c r="S367" i="114"/>
  <c r="S366" i="114"/>
  <c r="S366" i="114" a="1"/>
  <c r="S365" i="114" a="1"/>
  <c r="S365" i="114"/>
  <c r="S364" i="114"/>
  <c r="S364" i="114" a="1"/>
  <c r="S363" i="114" a="1"/>
  <c r="S363" i="114"/>
  <c r="S362" i="114"/>
  <c r="S362" i="114" a="1"/>
  <c r="S361" i="114" a="1"/>
  <c r="S361" i="114"/>
  <c r="S360" i="114"/>
  <c r="S360" i="114" a="1"/>
  <c r="S359" i="114" a="1"/>
  <c r="S359" i="114"/>
  <c r="S358" i="114"/>
  <c r="S358" i="114" a="1"/>
  <c r="S357" i="114" a="1"/>
  <c r="S357" i="114"/>
  <c r="S356" i="114"/>
  <c r="S356" i="114" a="1"/>
  <c r="S355" i="114" a="1"/>
  <c r="S355" i="114"/>
  <c r="S354" i="114"/>
  <c r="S354" i="114" a="1"/>
  <c r="S353" i="114" a="1"/>
  <c r="S353" i="114"/>
  <c r="S352" i="114"/>
  <c r="S352" i="114" a="1"/>
  <c r="S351" i="114" a="1"/>
  <c r="S351" i="114"/>
  <c r="M351" i="114"/>
  <c r="G331" i="114"/>
  <c r="G377" i="114"/>
  <c r="E331" i="114"/>
  <c r="E377" i="114"/>
  <c r="B331" i="114"/>
  <c r="G330" i="114"/>
  <c r="S236" i="114"/>
  <c r="S236" i="114" a="1"/>
  <c r="S235" i="114" a="1"/>
  <c r="S235" i="114"/>
  <c r="G235" i="114"/>
  <c r="S234" i="114" a="1"/>
  <c r="S234" i="114"/>
  <c r="S233" i="114" a="1"/>
  <c r="S233" i="114"/>
  <c r="S232" i="114" a="1"/>
  <c r="S232" i="114"/>
  <c r="S231" i="114" a="1"/>
  <c r="S231" i="114"/>
  <c r="S230" i="114" a="1"/>
  <c r="S230" i="114"/>
  <c r="S229" i="114" a="1"/>
  <c r="S229" i="114"/>
  <c r="S228" i="114" a="1"/>
  <c r="S228" i="114"/>
  <c r="S227" i="114" a="1"/>
  <c r="S227" i="114"/>
  <c r="S226" i="114" a="1"/>
  <c r="S226" i="114"/>
  <c r="S225" i="114" a="1"/>
  <c r="S225" i="114"/>
  <c r="S224" i="114" a="1"/>
  <c r="S224" i="114"/>
  <c r="S223" i="114" a="1"/>
  <c r="S223" i="114"/>
  <c r="S222" i="114" a="1"/>
  <c r="S222" i="114"/>
  <c r="S221" i="114" a="1"/>
  <c r="S221" i="114"/>
  <c r="S220" i="114" a="1"/>
  <c r="S220" i="114"/>
  <c r="S219" i="114" a="1"/>
  <c r="S219" i="114"/>
  <c r="S218" i="114" a="1"/>
  <c r="S218" i="114"/>
  <c r="S217" i="114" a="1"/>
  <c r="S217" i="114"/>
  <c r="S216" i="114" a="1"/>
  <c r="S216" i="114"/>
  <c r="S215" i="114" a="1"/>
  <c r="S215" i="114"/>
  <c r="S214" i="114" a="1"/>
  <c r="S214" i="114"/>
  <c r="S213" i="114" a="1"/>
  <c r="S213" i="114"/>
  <c r="S212" i="114" a="1"/>
  <c r="S212" i="114"/>
  <c r="M212" i="114"/>
  <c r="G190" i="114"/>
  <c r="G236" i="114"/>
  <c r="E190" i="114"/>
  <c r="E236" i="114"/>
  <c r="B190" i="114"/>
  <c r="E7" i="114"/>
  <c r="G189" i="114"/>
  <c r="S95" i="114" a="1"/>
  <c r="S95" i="114"/>
  <c r="S94" i="114"/>
  <c r="S94" i="114" a="1"/>
  <c r="S93" i="114"/>
  <c r="S93" i="114" a="1"/>
  <c r="S92" i="114" a="1"/>
  <c r="S92" i="114"/>
  <c r="S91" i="114"/>
  <c r="S91" i="114" a="1"/>
  <c r="S90" i="114" a="1"/>
  <c r="S90" i="114"/>
  <c r="S89" i="114"/>
  <c r="S89" i="114" a="1"/>
  <c r="S88" i="114" a="1"/>
  <c r="S88" i="114"/>
  <c r="S87" i="114"/>
  <c r="S87" i="114" a="1"/>
  <c r="S86" i="114" a="1"/>
  <c r="S86" i="114"/>
  <c r="S85" i="114"/>
  <c r="S85" i="114" a="1"/>
  <c r="S84" i="114" a="1"/>
  <c r="S84" i="114"/>
  <c r="S83" i="114"/>
  <c r="S83" i="114" a="1"/>
  <c r="S82" i="114" a="1"/>
  <c r="S82" i="114"/>
  <c r="S81" i="114"/>
  <c r="S81" i="114" a="1"/>
  <c r="S80" i="114" a="1"/>
  <c r="S80" i="114"/>
  <c r="S79" i="114"/>
  <c r="S79" i="114" a="1"/>
  <c r="S78" i="114" a="1"/>
  <c r="S78" i="114"/>
  <c r="S77" i="114"/>
  <c r="S77" i="114" a="1"/>
  <c r="S76" i="114" a="1"/>
  <c r="S76" i="114"/>
  <c r="S75" i="114"/>
  <c r="S75" i="114" a="1"/>
  <c r="S74" i="114" a="1"/>
  <c r="S74" i="114"/>
  <c r="S73" i="114"/>
  <c r="S73" i="114" a="1"/>
  <c r="S72" i="114" a="1"/>
  <c r="S72" i="114"/>
  <c r="S71" i="114" a="1"/>
  <c r="S71" i="114"/>
  <c r="M71" i="114"/>
  <c r="G49" i="114"/>
  <c r="G95" i="114"/>
  <c r="E49" i="114"/>
  <c r="E95" i="114"/>
  <c r="B49" i="114"/>
  <c r="B95" i="114"/>
  <c r="G48" i="114"/>
  <c r="G94" i="114"/>
  <c r="C46" i="114"/>
  <c r="N46" i="114"/>
  <c r="AC35" i="114"/>
  <c r="AC35" i="114" a="1"/>
  <c r="AC34" i="114" a="1"/>
  <c r="AC34" i="114"/>
  <c r="AC33" i="114"/>
  <c r="AC33" i="114" a="1"/>
  <c r="AC32" i="114" a="1"/>
  <c r="AC32" i="114"/>
  <c r="AC31" i="114"/>
  <c r="AC31" i="114" a="1"/>
  <c r="AC30" i="114" a="1"/>
  <c r="AC30" i="114"/>
  <c r="AC29" i="114"/>
  <c r="AC29" i="114" a="1"/>
  <c r="AC28" i="114" a="1"/>
  <c r="AC28" i="114"/>
  <c r="AC27" i="114"/>
  <c r="AC27" i="114" a="1"/>
  <c r="AC26" i="114" a="1"/>
  <c r="AC26" i="114"/>
  <c r="AC25" i="114"/>
  <c r="AC25" i="114" a="1"/>
  <c r="AC24" i="114" a="1"/>
  <c r="AC24" i="114"/>
  <c r="AC23" i="114"/>
  <c r="AC23" i="114" a="1"/>
  <c r="AC22" i="114" a="1"/>
  <c r="AC22" i="114"/>
  <c r="AC21" i="114"/>
  <c r="AC21" i="114" a="1"/>
  <c r="AC20" i="114" a="1"/>
  <c r="AC20" i="114"/>
  <c r="AC19" i="114"/>
  <c r="AC19" i="114" a="1"/>
  <c r="AC18" i="114" a="1"/>
  <c r="AC18" i="114"/>
  <c r="AC17" i="114"/>
  <c r="AC17" i="114" a="1"/>
  <c r="AC16" i="114" a="1"/>
  <c r="AC16" i="114"/>
  <c r="AC15" i="114"/>
  <c r="AC15" i="114" a="1"/>
  <c r="AC14" i="114" a="1"/>
  <c r="AC14" i="114"/>
  <c r="AC13" i="114"/>
  <c r="AC13" i="114" a="1"/>
  <c r="AC12" i="114" a="1"/>
  <c r="AC12" i="114"/>
  <c r="AC11" i="114" a="1"/>
  <c r="AC11" i="114"/>
  <c r="E9" i="114"/>
  <c r="E8" i="114"/>
  <c r="E6" i="114"/>
  <c r="E5" i="114"/>
  <c r="E4" i="114"/>
  <c r="B377" i="113"/>
  <c r="G376" i="113"/>
  <c r="S375" i="113" a="1"/>
  <c r="S375" i="113"/>
  <c r="S374" i="113"/>
  <c r="S374" i="113" a="1"/>
  <c r="S373" i="113" a="1"/>
  <c r="S373" i="113"/>
  <c r="S372" i="113"/>
  <c r="S372" i="113" a="1"/>
  <c r="S371" i="113" a="1"/>
  <c r="S371" i="113"/>
  <c r="S370" i="113"/>
  <c r="S370" i="113" a="1"/>
  <c r="S369" i="113" a="1"/>
  <c r="S369" i="113"/>
  <c r="S368" i="113"/>
  <c r="S368" i="113" a="1"/>
  <c r="S367" i="113" a="1"/>
  <c r="S367" i="113"/>
  <c r="S366" i="113"/>
  <c r="S366" i="113" a="1"/>
  <c r="S365" i="113" a="1"/>
  <c r="S365" i="113"/>
  <c r="S364" i="113"/>
  <c r="S364" i="113" a="1"/>
  <c r="S363" i="113" a="1"/>
  <c r="S363" i="113"/>
  <c r="S362" i="113"/>
  <c r="S362" i="113" a="1"/>
  <c r="S361" i="113" a="1"/>
  <c r="S361" i="113"/>
  <c r="S360" i="113"/>
  <c r="S360" i="113" a="1"/>
  <c r="S359" i="113" a="1"/>
  <c r="S359" i="113"/>
  <c r="S358" i="113"/>
  <c r="S358" i="113" a="1"/>
  <c r="S357" i="113" a="1"/>
  <c r="S357" i="113"/>
  <c r="S356" i="113"/>
  <c r="S356" i="113" a="1"/>
  <c r="S355" i="113" a="1"/>
  <c r="S355" i="113"/>
  <c r="S354" i="113"/>
  <c r="S354" i="113" a="1"/>
  <c r="S353" i="113" a="1"/>
  <c r="S353" i="113"/>
  <c r="S352" i="113"/>
  <c r="S352" i="113" a="1"/>
  <c r="S351" i="113" a="1"/>
  <c r="S351" i="113"/>
  <c r="M351" i="113"/>
  <c r="G331" i="113"/>
  <c r="G377" i="113"/>
  <c r="E331" i="113"/>
  <c r="E377" i="113"/>
  <c r="B331" i="113"/>
  <c r="G330" i="113"/>
  <c r="S236" i="113"/>
  <c r="S236" i="113" a="1"/>
  <c r="S235" i="113"/>
  <c r="S235" i="113" a="1"/>
  <c r="G235" i="113"/>
  <c r="S234" i="113"/>
  <c r="S234" i="113" a="1"/>
  <c r="S233" i="113" a="1"/>
  <c r="S233" i="113"/>
  <c r="S232" i="113"/>
  <c r="S232" i="113" a="1"/>
  <c r="S231" i="113" a="1"/>
  <c r="S231" i="113"/>
  <c r="S230" i="113"/>
  <c r="S230" i="113" a="1"/>
  <c r="S229" i="113" a="1"/>
  <c r="S229" i="113"/>
  <c r="S228" i="113"/>
  <c r="S228" i="113" a="1"/>
  <c r="S227" i="113" a="1"/>
  <c r="S227" i="113"/>
  <c r="S226" i="113"/>
  <c r="S226" i="113" a="1"/>
  <c r="S225" i="113" a="1"/>
  <c r="S225" i="113"/>
  <c r="S224" i="113"/>
  <c r="S224" i="113" a="1"/>
  <c r="S223" i="113" a="1"/>
  <c r="S223" i="113"/>
  <c r="S222" i="113"/>
  <c r="S222" i="113" a="1"/>
  <c r="S221" i="113" a="1"/>
  <c r="S221" i="113"/>
  <c r="S220" i="113"/>
  <c r="S220" i="113" a="1"/>
  <c r="S219" i="113" a="1"/>
  <c r="S219" i="113"/>
  <c r="S218" i="113"/>
  <c r="S218" i="113" a="1"/>
  <c r="S217" i="113" a="1"/>
  <c r="S217" i="113"/>
  <c r="S216" i="113"/>
  <c r="S216" i="113" a="1"/>
  <c r="S215" i="113" a="1"/>
  <c r="S215" i="113"/>
  <c r="S214" i="113"/>
  <c r="S214" i="113" a="1"/>
  <c r="S213" i="113" a="1"/>
  <c r="S213" i="113"/>
  <c r="S212" i="113"/>
  <c r="S212" i="113" a="1"/>
  <c r="M212" i="113"/>
  <c r="G190" i="113"/>
  <c r="G236" i="113"/>
  <c r="E190" i="113"/>
  <c r="E236" i="113"/>
  <c r="B190" i="113"/>
  <c r="E7" i="113"/>
  <c r="G189" i="113"/>
  <c r="S95" i="113" a="1"/>
  <c r="S95" i="113"/>
  <c r="S94" i="113"/>
  <c r="S94" i="113" a="1"/>
  <c r="S93" i="113"/>
  <c r="S93" i="113" a="1"/>
  <c r="S92" i="113" a="1"/>
  <c r="S92" i="113"/>
  <c r="S91" i="113"/>
  <c r="S91" i="113" a="1"/>
  <c r="S90" i="113" a="1"/>
  <c r="S90" i="113"/>
  <c r="S89" i="113"/>
  <c r="S89" i="113" a="1"/>
  <c r="S88" i="113" a="1"/>
  <c r="S88" i="113"/>
  <c r="S87" i="113"/>
  <c r="S87" i="113" a="1"/>
  <c r="S86" i="113" a="1"/>
  <c r="S86" i="113"/>
  <c r="S85" i="113"/>
  <c r="S85" i="113" a="1"/>
  <c r="S84" i="113" a="1"/>
  <c r="S84" i="113"/>
  <c r="S83" i="113"/>
  <c r="S83" i="113" a="1"/>
  <c r="S82" i="113" a="1"/>
  <c r="S82" i="113"/>
  <c r="S81" i="113"/>
  <c r="S81" i="113" a="1"/>
  <c r="S80" i="113" a="1"/>
  <c r="S80" i="113"/>
  <c r="S79" i="113"/>
  <c r="S79" i="113" a="1"/>
  <c r="S78" i="113" a="1"/>
  <c r="S78" i="113"/>
  <c r="S77" i="113"/>
  <c r="S77" i="113" a="1"/>
  <c r="S76" i="113" a="1"/>
  <c r="S76" i="113"/>
  <c r="S75" i="113"/>
  <c r="S75" i="113" a="1"/>
  <c r="S74" i="113" a="1"/>
  <c r="S74" i="113"/>
  <c r="S73" i="113"/>
  <c r="S73" i="113" a="1"/>
  <c r="S72" i="113" a="1"/>
  <c r="S72" i="113"/>
  <c r="S71" i="113" a="1"/>
  <c r="S71" i="113"/>
  <c r="M71" i="113"/>
  <c r="G49" i="113"/>
  <c r="G95" i="113"/>
  <c r="E49" i="113"/>
  <c r="E95" i="113"/>
  <c r="B49" i="113"/>
  <c r="B95" i="113"/>
  <c r="G48" i="113"/>
  <c r="G94" i="113"/>
  <c r="C46" i="113"/>
  <c r="N46" i="113"/>
  <c r="AC35" i="113"/>
  <c r="AC35" i="113" a="1"/>
  <c r="AC34" i="113" a="1"/>
  <c r="AC34" i="113"/>
  <c r="AC33" i="113"/>
  <c r="AC33" i="113" a="1"/>
  <c r="AC32" i="113" a="1"/>
  <c r="AC32" i="113"/>
  <c r="AC31" i="113"/>
  <c r="AC31" i="113" a="1"/>
  <c r="AC30" i="113" a="1"/>
  <c r="AC30" i="113"/>
  <c r="AC29" i="113"/>
  <c r="AC29" i="113" a="1"/>
  <c r="AC28" i="113" a="1"/>
  <c r="AC28" i="113"/>
  <c r="AC27" i="113"/>
  <c r="AC27" i="113" a="1"/>
  <c r="AC26" i="113" a="1"/>
  <c r="AC26" i="113"/>
  <c r="AC25" i="113"/>
  <c r="AC25" i="113" a="1"/>
  <c r="AC24" i="113" a="1"/>
  <c r="AC24" i="113"/>
  <c r="AC23" i="113"/>
  <c r="AC23" i="113" a="1"/>
  <c r="AC22" i="113" a="1"/>
  <c r="AC22" i="113"/>
  <c r="AC21" i="113"/>
  <c r="AC21" i="113" a="1"/>
  <c r="AC20" i="113" a="1"/>
  <c r="AC20" i="113"/>
  <c r="AC19" i="113"/>
  <c r="AC19" i="113" a="1"/>
  <c r="AC18" i="113" a="1"/>
  <c r="AC18" i="113"/>
  <c r="AC17" i="113"/>
  <c r="AC17" i="113" a="1"/>
  <c r="AC16" i="113" a="1"/>
  <c r="AC16" i="113"/>
  <c r="AC15" i="113"/>
  <c r="AC15" i="113" a="1"/>
  <c r="AC14" i="113" a="1"/>
  <c r="AC14" i="113"/>
  <c r="AC13" i="113"/>
  <c r="AC13" i="113" a="1"/>
  <c r="AC12" i="113" a="1"/>
  <c r="AC12" i="113"/>
  <c r="AC11" i="113" a="1"/>
  <c r="AC11" i="113"/>
  <c r="E9" i="113"/>
  <c r="E8" i="113"/>
  <c r="E6" i="113"/>
  <c r="E5" i="113"/>
  <c r="E4" i="113"/>
  <c r="G377" i="112"/>
  <c r="E377" i="112"/>
  <c r="G376" i="112"/>
  <c r="S375" i="112"/>
  <c r="S375" i="112" a="1"/>
  <c r="S374" i="112" a="1"/>
  <c r="S374" i="112"/>
  <c r="S373" i="112"/>
  <c r="S373" i="112" a="1"/>
  <c r="S372" i="112" a="1"/>
  <c r="S372" i="112"/>
  <c r="S371" i="112"/>
  <c r="S371" i="112" a="1"/>
  <c r="S370" i="112" a="1"/>
  <c r="S370" i="112"/>
  <c r="S369" i="112"/>
  <c r="S369" i="112" a="1"/>
  <c r="S368" i="112" a="1"/>
  <c r="S368" i="112"/>
  <c r="S367" i="112"/>
  <c r="S367" i="112" a="1"/>
  <c r="S366" i="112" a="1"/>
  <c r="S366" i="112"/>
  <c r="S365" i="112"/>
  <c r="S365" i="112" a="1"/>
  <c r="S364" i="112" a="1"/>
  <c r="S364" i="112"/>
  <c r="S363" i="112"/>
  <c r="S363" i="112" a="1"/>
  <c r="S362" i="112" a="1"/>
  <c r="S362" i="112"/>
  <c r="S361" i="112"/>
  <c r="S361" i="112" a="1"/>
  <c r="S360" i="112" a="1"/>
  <c r="S360" i="112"/>
  <c r="S359" i="112"/>
  <c r="S359" i="112" a="1"/>
  <c r="S358" i="112" a="1"/>
  <c r="S358" i="112"/>
  <c r="S357" i="112"/>
  <c r="S357" i="112" a="1"/>
  <c r="S356" i="112" a="1"/>
  <c r="S356" i="112"/>
  <c r="S355" i="112"/>
  <c r="S355" i="112" a="1"/>
  <c r="S354" i="112" a="1"/>
  <c r="S354" i="112"/>
  <c r="S353" i="112"/>
  <c r="S353" i="112" a="1"/>
  <c r="S352" i="112" a="1"/>
  <c r="S352" i="112"/>
  <c r="S351" i="112" a="1"/>
  <c r="S351" i="112"/>
  <c r="M351" i="112"/>
  <c r="G331" i="112"/>
  <c r="E331" i="112"/>
  <c r="B331" i="112"/>
  <c r="B377" i="112"/>
  <c r="G330" i="112"/>
  <c r="E8" i="112"/>
  <c r="S236" i="112" a="1"/>
  <c r="S236" i="112"/>
  <c r="S235" i="112" a="1"/>
  <c r="S235" i="112"/>
  <c r="S234" i="112" a="1"/>
  <c r="S234" i="112"/>
  <c r="S233" i="112"/>
  <c r="S233" i="112" a="1"/>
  <c r="S232" i="112" a="1"/>
  <c r="S232" i="112"/>
  <c r="S231" i="112"/>
  <c r="S231" i="112" a="1"/>
  <c r="S230" i="112" a="1"/>
  <c r="S230" i="112"/>
  <c r="S229" i="112"/>
  <c r="S229" i="112" a="1"/>
  <c r="S228" i="112" a="1"/>
  <c r="S228" i="112"/>
  <c r="S227" i="112"/>
  <c r="S227" i="112" a="1"/>
  <c r="S226" i="112" a="1"/>
  <c r="S226" i="112"/>
  <c r="S225" i="112"/>
  <c r="S225" i="112" a="1"/>
  <c r="S224" i="112" a="1"/>
  <c r="S224" i="112"/>
  <c r="S223" i="112"/>
  <c r="S223" i="112" a="1"/>
  <c r="S222" i="112" a="1"/>
  <c r="S222" i="112"/>
  <c r="S221" i="112"/>
  <c r="S221" i="112" a="1"/>
  <c r="S220" i="112" a="1"/>
  <c r="S220" i="112"/>
  <c r="S219" i="112"/>
  <c r="S219" i="112" a="1"/>
  <c r="S218" i="112" a="1"/>
  <c r="S218" i="112"/>
  <c r="S217" i="112"/>
  <c r="S217" i="112" a="1"/>
  <c r="S216" i="112" a="1"/>
  <c r="S216" i="112"/>
  <c r="S215" i="112"/>
  <c r="S215" i="112" a="1"/>
  <c r="S214" i="112" a="1"/>
  <c r="S214" i="112"/>
  <c r="S213" i="112"/>
  <c r="S213" i="112" a="1"/>
  <c r="S212" i="112" a="1"/>
  <c r="S212" i="112"/>
  <c r="M212" i="112"/>
  <c r="G190" i="112"/>
  <c r="G236" i="112"/>
  <c r="E190" i="112"/>
  <c r="E236" i="112"/>
  <c r="B190" i="112"/>
  <c r="B236" i="112"/>
  <c r="G189" i="112"/>
  <c r="G235" i="112"/>
  <c r="S95" i="112"/>
  <c r="S95" i="112" a="1"/>
  <c r="S94" i="112" a="1"/>
  <c r="S94" i="112"/>
  <c r="G94" i="112"/>
  <c r="S93" i="112" a="1"/>
  <c r="S93" i="112"/>
  <c r="S92" i="112"/>
  <c r="S92" i="112" a="1"/>
  <c r="S91" i="112" a="1"/>
  <c r="S91" i="112"/>
  <c r="S90" i="112"/>
  <c r="S90" i="112" a="1"/>
  <c r="S89" i="112" a="1"/>
  <c r="S89" i="112"/>
  <c r="S88" i="112"/>
  <c r="S88" i="112" a="1"/>
  <c r="S87" i="112" a="1"/>
  <c r="S87" i="112"/>
  <c r="S86" i="112"/>
  <c r="S86" i="112" a="1"/>
  <c r="S85" i="112" a="1"/>
  <c r="S85" i="112"/>
  <c r="S84" i="112"/>
  <c r="S84" i="112" a="1"/>
  <c r="S83" i="112" a="1"/>
  <c r="S83" i="112"/>
  <c r="S82" i="112"/>
  <c r="S82" i="112" a="1"/>
  <c r="S81" i="112" a="1"/>
  <c r="S81" i="112"/>
  <c r="S80" i="112"/>
  <c r="S80" i="112" a="1"/>
  <c r="S79" i="112" a="1"/>
  <c r="S79" i="112"/>
  <c r="S78" i="112"/>
  <c r="S78" i="112" a="1"/>
  <c r="S77" i="112" a="1"/>
  <c r="S77" i="112"/>
  <c r="S76" i="112"/>
  <c r="S76" i="112" a="1"/>
  <c r="S75" i="112" a="1"/>
  <c r="S75" i="112"/>
  <c r="S74" i="112"/>
  <c r="S74" i="112" a="1"/>
  <c r="S73" i="112" a="1"/>
  <c r="S73" i="112"/>
  <c r="S72" i="112"/>
  <c r="S72" i="112" a="1"/>
  <c r="S71" i="112" a="1"/>
  <c r="S71" i="112"/>
  <c r="M71" i="112"/>
  <c r="G49" i="112"/>
  <c r="G95" i="112"/>
  <c r="E49" i="112"/>
  <c r="E95" i="112"/>
  <c r="B49" i="112"/>
  <c r="B95" i="112"/>
  <c r="G48" i="112"/>
  <c r="N46" i="112"/>
  <c r="C46" i="112"/>
  <c r="AC35" i="112" a="1"/>
  <c r="AC35" i="112"/>
  <c r="AC34" i="112"/>
  <c r="AC34" i="112" a="1"/>
  <c r="AC33" i="112" a="1"/>
  <c r="AC33" i="112"/>
  <c r="AC32" i="112"/>
  <c r="AC32" i="112" a="1"/>
  <c r="AC31" i="112" a="1"/>
  <c r="AC31" i="112"/>
  <c r="AC30" i="112"/>
  <c r="AC30" i="112" a="1"/>
  <c r="AC29" i="112" a="1"/>
  <c r="AC29" i="112"/>
  <c r="AC28" i="112"/>
  <c r="AC28" i="112" a="1"/>
  <c r="AC27" i="112" a="1"/>
  <c r="AC27" i="112"/>
  <c r="AC26" i="112"/>
  <c r="AC26" i="112" a="1"/>
  <c r="AC25" i="112" a="1"/>
  <c r="AC25" i="112"/>
  <c r="AC24" i="112"/>
  <c r="AC24" i="112" a="1"/>
  <c r="AC23" i="112" a="1"/>
  <c r="AC23" i="112"/>
  <c r="AC22" i="112"/>
  <c r="AC22" i="112" a="1"/>
  <c r="AC21" i="112" a="1"/>
  <c r="AC21" i="112"/>
  <c r="AC20" i="112"/>
  <c r="AC20" i="112" a="1"/>
  <c r="AC19" i="112" a="1"/>
  <c r="AC19" i="112"/>
  <c r="AC18" i="112"/>
  <c r="AC18" i="112" a="1"/>
  <c r="AC17" i="112" a="1"/>
  <c r="AC17" i="112"/>
  <c r="AC16" i="112"/>
  <c r="AC16" i="112" a="1"/>
  <c r="AC15" i="112" a="1"/>
  <c r="AC15" i="112"/>
  <c r="AC14" i="112"/>
  <c r="AC14" i="112" a="1"/>
  <c r="AC13" i="112" a="1"/>
  <c r="AC13" i="112"/>
  <c r="AC12" i="112"/>
  <c r="AC12" i="112" a="1"/>
  <c r="AC11" i="112" a="1"/>
  <c r="AC11" i="112"/>
  <c r="E7" i="112"/>
  <c r="E6" i="112"/>
  <c r="E5" i="112"/>
  <c r="E4" i="112"/>
  <c r="G376" i="111"/>
  <c r="S375" i="111" a="1"/>
  <c r="S375" i="111"/>
  <c r="S374" i="111"/>
  <c r="S374" i="111" a="1"/>
  <c r="S373" i="111" a="1"/>
  <c r="S373" i="111"/>
  <c r="S372" i="111"/>
  <c r="S372" i="111" a="1"/>
  <c r="S371" i="111" a="1"/>
  <c r="S371" i="111"/>
  <c r="S370" i="111"/>
  <c r="S370" i="111" a="1"/>
  <c r="S369" i="111" a="1"/>
  <c r="S369" i="111"/>
  <c r="S368" i="111"/>
  <c r="S368" i="111" a="1"/>
  <c r="S367" i="111" a="1"/>
  <c r="S367" i="111"/>
  <c r="S366" i="111"/>
  <c r="S366" i="111" a="1"/>
  <c r="S365" i="111" a="1"/>
  <c r="S365" i="111"/>
  <c r="S364" i="111"/>
  <c r="S364" i="111" a="1"/>
  <c r="S363" i="111" a="1"/>
  <c r="S363" i="111"/>
  <c r="S362" i="111"/>
  <c r="S362" i="111" a="1"/>
  <c r="S361" i="111" a="1"/>
  <c r="S361" i="111"/>
  <c r="S360" i="111"/>
  <c r="S360" i="111" a="1"/>
  <c r="S359" i="111" a="1"/>
  <c r="S359" i="111"/>
  <c r="S358" i="111"/>
  <c r="S358" i="111" a="1"/>
  <c r="S357" i="111" a="1"/>
  <c r="S357" i="111"/>
  <c r="S356" i="111"/>
  <c r="S356" i="111" a="1"/>
  <c r="S355" i="111" a="1"/>
  <c r="S355" i="111"/>
  <c r="S354" i="111"/>
  <c r="S354" i="111" a="1"/>
  <c r="S353" i="111" a="1"/>
  <c r="S353" i="111"/>
  <c r="S352" i="111"/>
  <c r="S352" i="111" a="1"/>
  <c r="S351" i="111" a="1"/>
  <c r="S351" i="111"/>
  <c r="M351" i="111"/>
  <c r="G331" i="111"/>
  <c r="G377" i="111"/>
  <c r="E331" i="111"/>
  <c r="E377" i="111"/>
  <c r="B331" i="111"/>
  <c r="B377" i="111"/>
  <c r="G330" i="111"/>
  <c r="S236" i="111"/>
  <c r="S236" i="111" a="1"/>
  <c r="S235" i="111"/>
  <c r="S235" i="111" a="1"/>
  <c r="S234" i="111"/>
  <c r="S234" i="111" a="1"/>
  <c r="S233" i="111" a="1"/>
  <c r="S233" i="111"/>
  <c r="S232" i="111"/>
  <c r="S232" i="111" a="1"/>
  <c r="S231" i="111" a="1"/>
  <c r="S231" i="111"/>
  <c r="S230" i="111"/>
  <c r="S230" i="111" a="1"/>
  <c r="S229" i="111" a="1"/>
  <c r="S229" i="111"/>
  <c r="S228" i="111"/>
  <c r="S228" i="111" a="1"/>
  <c r="S227" i="111" a="1"/>
  <c r="S227" i="111"/>
  <c r="S226" i="111"/>
  <c r="S226" i="111" a="1"/>
  <c r="S225" i="111" a="1"/>
  <c r="S225" i="111"/>
  <c r="S224" i="111"/>
  <c r="S224" i="111" a="1"/>
  <c r="S223" i="111" a="1"/>
  <c r="S223" i="111"/>
  <c r="S222" i="111"/>
  <c r="S222" i="111" a="1"/>
  <c r="S221" i="111" a="1"/>
  <c r="S221" i="111"/>
  <c r="S220" i="111"/>
  <c r="S220" i="111" a="1"/>
  <c r="S219" i="111" a="1"/>
  <c r="S219" i="111"/>
  <c r="S218" i="111"/>
  <c r="S218" i="111" a="1"/>
  <c r="S217" i="111" a="1"/>
  <c r="S217" i="111"/>
  <c r="S216" i="111"/>
  <c r="S216" i="111" a="1"/>
  <c r="S215" i="111" a="1"/>
  <c r="S215" i="111"/>
  <c r="S214" i="111"/>
  <c r="S214" i="111" a="1"/>
  <c r="S213" i="111" a="1"/>
  <c r="S213" i="111"/>
  <c r="S212" i="111" a="1"/>
  <c r="S212" i="111"/>
  <c r="M212" i="111"/>
  <c r="G190" i="111"/>
  <c r="G236" i="111"/>
  <c r="E190" i="111"/>
  <c r="E236" i="111"/>
  <c r="B190" i="111"/>
  <c r="B236" i="111"/>
  <c r="G189" i="111"/>
  <c r="G235" i="111"/>
  <c r="S95" i="111" a="1"/>
  <c r="S95" i="111"/>
  <c r="S94" i="111"/>
  <c r="S94" i="111" a="1"/>
  <c r="S93" i="111"/>
  <c r="S93" i="111" a="1"/>
  <c r="S92" i="111" a="1"/>
  <c r="S92" i="111"/>
  <c r="S91" i="111"/>
  <c r="S91" i="111" a="1"/>
  <c r="S90" i="111" a="1"/>
  <c r="S90" i="111"/>
  <c r="S89" i="111"/>
  <c r="S89" i="111" a="1"/>
  <c r="S88" i="111" a="1"/>
  <c r="S88" i="111"/>
  <c r="S87" i="111"/>
  <c r="S87" i="111" a="1"/>
  <c r="S86" i="111" a="1"/>
  <c r="S86" i="111"/>
  <c r="S85" i="111"/>
  <c r="S85" i="111" a="1"/>
  <c r="S84" i="111" a="1"/>
  <c r="S84" i="111"/>
  <c r="S83" i="111"/>
  <c r="S83" i="111" a="1"/>
  <c r="S82" i="111" a="1"/>
  <c r="S82" i="111"/>
  <c r="S81" i="111"/>
  <c r="S81" i="111" a="1"/>
  <c r="S80" i="111" a="1"/>
  <c r="S80" i="111"/>
  <c r="S79" i="111"/>
  <c r="S79" i="111" a="1"/>
  <c r="S78" i="111" a="1"/>
  <c r="S78" i="111"/>
  <c r="S77" i="111"/>
  <c r="S77" i="111" a="1"/>
  <c r="S76" i="111" a="1"/>
  <c r="S76" i="111"/>
  <c r="S75" i="111"/>
  <c r="S75" i="111" a="1"/>
  <c r="S74" i="111" a="1"/>
  <c r="S74" i="111"/>
  <c r="S73" i="111"/>
  <c r="S73" i="111" a="1"/>
  <c r="S72" i="111" a="1"/>
  <c r="S72" i="111"/>
  <c r="S71" i="111" a="1"/>
  <c r="S71" i="111"/>
  <c r="M71" i="111"/>
  <c r="G49" i="111"/>
  <c r="G95" i="111"/>
  <c r="E49" i="111"/>
  <c r="E95" i="111"/>
  <c r="B49" i="111"/>
  <c r="B95" i="111"/>
  <c r="G48" i="111"/>
  <c r="G94" i="111"/>
  <c r="C46" i="111"/>
  <c r="N46" i="111"/>
  <c r="AC35" i="111"/>
  <c r="AC35" i="111" a="1"/>
  <c r="AC34" i="111" a="1"/>
  <c r="AC34" i="111"/>
  <c r="AC33" i="111"/>
  <c r="AC33" i="111" a="1"/>
  <c r="AC32" i="111" a="1"/>
  <c r="AC32" i="111"/>
  <c r="AC31" i="111"/>
  <c r="AC31" i="111" a="1"/>
  <c r="AC30" i="111" a="1"/>
  <c r="AC30" i="111"/>
  <c r="AC29" i="111"/>
  <c r="AC29" i="111" a="1"/>
  <c r="AC28" i="111" a="1"/>
  <c r="AC28" i="111"/>
  <c r="AC27" i="111"/>
  <c r="AC27" i="111" a="1"/>
  <c r="AC26" i="111" a="1"/>
  <c r="AC26" i="111"/>
  <c r="AC25" i="111"/>
  <c r="AC25" i="111" a="1"/>
  <c r="AC24" i="111" a="1"/>
  <c r="AC24" i="111"/>
  <c r="AC23" i="111"/>
  <c r="AC23" i="111" a="1"/>
  <c r="AC22" i="111" a="1"/>
  <c r="AC22" i="111"/>
  <c r="AC21" i="111"/>
  <c r="AC21" i="111" a="1"/>
  <c r="AC20" i="111" a="1"/>
  <c r="AC20" i="111"/>
  <c r="AC19" i="111"/>
  <c r="AC19" i="111" a="1"/>
  <c r="AC18" i="111" a="1"/>
  <c r="AC18" i="111"/>
  <c r="AC17" i="111"/>
  <c r="AC17" i="111" a="1"/>
  <c r="AC16" i="111" a="1"/>
  <c r="AC16" i="111"/>
  <c r="AC15" i="111" a="1"/>
  <c r="AC15" i="111"/>
  <c r="AC14" i="111" a="1"/>
  <c r="AC14" i="111"/>
  <c r="AC13" i="111" a="1"/>
  <c r="AC13" i="111"/>
  <c r="AC12" i="111" a="1"/>
  <c r="AC12" i="111"/>
  <c r="AC11" i="111" a="1"/>
  <c r="AC11" i="111"/>
  <c r="E9" i="111"/>
  <c r="E8" i="111"/>
  <c r="E7" i="111"/>
  <c r="E5" i="111"/>
  <c r="E4" i="111"/>
  <c r="G189" i="110"/>
  <c r="E6" i="110"/>
  <c r="AC11" i="110" a="1"/>
  <c r="AC11" i="110"/>
  <c r="B377" i="110"/>
  <c r="S375" i="110" a="1"/>
  <c r="S375" i="110"/>
  <c r="S374" i="110" a="1"/>
  <c r="S374" i="110"/>
  <c r="S373" i="110" a="1"/>
  <c r="S373" i="110"/>
  <c r="S372" i="110"/>
  <c r="S372" i="110" a="1"/>
  <c r="S371" i="110" a="1"/>
  <c r="S371" i="110"/>
  <c r="S370" i="110" a="1"/>
  <c r="S370" i="110"/>
  <c r="S369" i="110" a="1"/>
  <c r="S369" i="110"/>
  <c r="S368" i="110" a="1"/>
  <c r="S368" i="110"/>
  <c r="S367" i="110" a="1"/>
  <c r="S367" i="110"/>
  <c r="S366" i="110" a="1"/>
  <c r="S366" i="110"/>
  <c r="S365" i="110" a="1"/>
  <c r="S365" i="110"/>
  <c r="S364" i="110"/>
  <c r="S364" i="110" a="1"/>
  <c r="S363" i="110" a="1"/>
  <c r="S363" i="110"/>
  <c r="S362" i="110" a="1"/>
  <c r="S362" i="110"/>
  <c r="S361" i="110" a="1"/>
  <c r="S361" i="110"/>
  <c r="S360" i="110" a="1"/>
  <c r="S360" i="110"/>
  <c r="S359" i="110" a="1"/>
  <c r="S359" i="110"/>
  <c r="S358" i="110" a="1"/>
  <c r="S358" i="110"/>
  <c r="S357" i="110" a="1"/>
  <c r="S357" i="110"/>
  <c r="S356" i="110" a="1"/>
  <c r="S356" i="110"/>
  <c r="S355" i="110" a="1"/>
  <c r="S355" i="110"/>
  <c r="S354" i="110" a="1"/>
  <c r="S354" i="110"/>
  <c r="S353" i="110" a="1"/>
  <c r="S353" i="110"/>
  <c r="S352" i="110" a="1"/>
  <c r="S352" i="110"/>
  <c r="S351" i="110" a="1"/>
  <c r="S351" i="110"/>
  <c r="M351" i="110"/>
  <c r="G331" i="110"/>
  <c r="G377" i="110"/>
  <c r="E331" i="110"/>
  <c r="E377" i="110"/>
  <c r="B331" i="110"/>
  <c r="G330" i="110"/>
  <c r="D3" i="8"/>
  <c r="S236" i="110" a="1"/>
  <c r="S236" i="110"/>
  <c r="S235" i="110" a="1"/>
  <c r="S235" i="110"/>
  <c r="S234" i="110" a="1"/>
  <c r="S234" i="110"/>
  <c r="S233" i="110" a="1"/>
  <c r="S233" i="110"/>
  <c r="S232" i="110" a="1"/>
  <c r="S232" i="110"/>
  <c r="S231" i="110" a="1"/>
  <c r="S231" i="110"/>
  <c r="S230" i="110" a="1"/>
  <c r="S230" i="110"/>
  <c r="S229" i="110" a="1"/>
  <c r="S229" i="110"/>
  <c r="S228" i="110"/>
  <c r="S228" i="110" a="1"/>
  <c r="S227" i="110" a="1"/>
  <c r="S227" i="110"/>
  <c r="S226" i="110" a="1"/>
  <c r="S226" i="110"/>
  <c r="S225" i="110" a="1"/>
  <c r="S225" i="110"/>
  <c r="S224" i="110" a="1"/>
  <c r="S224" i="110"/>
  <c r="S223" i="110" a="1"/>
  <c r="S223" i="110"/>
  <c r="S222" i="110" a="1"/>
  <c r="S222" i="110"/>
  <c r="S221" i="110" a="1"/>
  <c r="S221" i="110"/>
  <c r="S220" i="110"/>
  <c r="S220" i="110" a="1"/>
  <c r="S219" i="110" a="1"/>
  <c r="S219" i="110"/>
  <c r="S218" i="110" a="1"/>
  <c r="S218" i="110"/>
  <c r="S217" i="110" a="1"/>
  <c r="S217" i="110"/>
  <c r="S216" i="110" a="1"/>
  <c r="S216" i="110"/>
  <c r="S215" i="110" a="1"/>
  <c r="S215" i="110"/>
  <c r="S214" i="110" a="1"/>
  <c r="S214" i="110"/>
  <c r="S213" i="110" a="1"/>
  <c r="S213" i="110"/>
  <c r="S212" i="110" a="1"/>
  <c r="S212" i="110"/>
  <c r="M212" i="110"/>
  <c r="G190" i="110"/>
  <c r="G236" i="110"/>
  <c r="E190" i="110"/>
  <c r="E236" i="110"/>
  <c r="B190" i="110"/>
  <c r="E7" i="110"/>
  <c r="S95" i="110" a="1"/>
  <c r="S95" i="110"/>
  <c r="S94" i="110" a="1"/>
  <c r="S94" i="110"/>
  <c r="S93" i="110"/>
  <c r="S93" i="110" a="1"/>
  <c r="S92" i="110" a="1"/>
  <c r="S92" i="110"/>
  <c r="S91" i="110" a="1"/>
  <c r="S91" i="110"/>
  <c r="S90" i="110" a="1"/>
  <c r="S90" i="110"/>
  <c r="S89" i="110" a="1"/>
  <c r="S89" i="110"/>
  <c r="S88" i="110" a="1"/>
  <c r="S88" i="110"/>
  <c r="S87" i="110" a="1"/>
  <c r="S87" i="110"/>
  <c r="S86" i="110" a="1"/>
  <c r="S86" i="110"/>
  <c r="S85" i="110" a="1"/>
  <c r="S85" i="110"/>
  <c r="S84" i="110" a="1"/>
  <c r="S84" i="110"/>
  <c r="S83" i="110" a="1"/>
  <c r="S83" i="110"/>
  <c r="S82" i="110" a="1"/>
  <c r="S82" i="110"/>
  <c r="S81" i="110" a="1"/>
  <c r="S81" i="110"/>
  <c r="S80" i="110" a="1"/>
  <c r="S80" i="110"/>
  <c r="S79" i="110" a="1"/>
  <c r="S79" i="110"/>
  <c r="S78" i="110" a="1"/>
  <c r="S78" i="110"/>
  <c r="S77" i="110" a="1"/>
  <c r="S77" i="110"/>
  <c r="S76" i="110" a="1"/>
  <c r="S76" i="110"/>
  <c r="S75" i="110" a="1"/>
  <c r="S75" i="110"/>
  <c r="S74" i="110" a="1"/>
  <c r="S74" i="110"/>
  <c r="S73" i="110" a="1"/>
  <c r="S73" i="110"/>
  <c r="S72" i="110" a="1"/>
  <c r="S72" i="110"/>
  <c r="S71" i="110" a="1"/>
  <c r="S71" i="110"/>
  <c r="M71" i="110"/>
  <c r="G49" i="110"/>
  <c r="G95" i="110"/>
  <c r="E49" i="110"/>
  <c r="E95" i="110"/>
  <c r="B49" i="110"/>
  <c r="B95" i="110"/>
  <c r="G48" i="110"/>
  <c r="G94" i="110"/>
  <c r="C46" i="110"/>
  <c r="N46" i="110"/>
  <c r="AC35" i="110" a="1"/>
  <c r="AC35" i="110"/>
  <c r="AC34" i="110" a="1"/>
  <c r="AC34" i="110"/>
  <c r="AC33" i="110"/>
  <c r="AC33" i="110" a="1"/>
  <c r="AC32" i="110" a="1"/>
  <c r="AC32" i="110"/>
  <c r="AC31" i="110" a="1"/>
  <c r="AC31" i="110"/>
  <c r="AC30" i="110" a="1"/>
  <c r="AC30" i="110"/>
  <c r="AC29" i="110" a="1"/>
  <c r="AC29" i="110"/>
  <c r="AC28" i="110" a="1"/>
  <c r="AC28" i="110"/>
  <c r="AC27" i="110" a="1"/>
  <c r="AC27" i="110"/>
  <c r="AC26" i="110" a="1"/>
  <c r="AC26" i="110"/>
  <c r="AC25" i="110" a="1"/>
  <c r="AC25" i="110"/>
  <c r="AC24" i="110" a="1"/>
  <c r="AC24" i="110"/>
  <c r="AC23" i="110"/>
  <c r="AC23" i="110" a="1"/>
  <c r="AC22" i="110" a="1"/>
  <c r="AC22" i="110"/>
  <c r="AC21" i="110" a="1"/>
  <c r="AC21" i="110"/>
  <c r="AC20" i="110" a="1"/>
  <c r="AC20" i="110"/>
  <c r="AC19" i="110" a="1"/>
  <c r="AC19" i="110"/>
  <c r="AC18" i="110" a="1"/>
  <c r="AC18" i="110"/>
  <c r="AC17" i="110" a="1"/>
  <c r="AC17" i="110"/>
  <c r="AC16" i="110" a="1"/>
  <c r="AC16" i="110"/>
  <c r="AC15" i="110" a="1"/>
  <c r="AC15" i="110"/>
  <c r="AC14" i="110" a="1"/>
  <c r="AC14" i="110"/>
  <c r="AC13" i="110" a="1"/>
  <c r="AC13" i="110"/>
  <c r="AC12" i="110" a="1"/>
  <c r="AC12" i="110"/>
  <c r="E9" i="110"/>
  <c r="E5" i="110"/>
  <c r="G235" i="132"/>
  <c r="E235" i="132"/>
  <c r="E94" i="132"/>
  <c r="G19" i="8"/>
  <c r="E4" i="110"/>
  <c r="B3" i="8"/>
  <c r="E6" i="127"/>
  <c r="H17" i="8"/>
  <c r="E8" i="127"/>
  <c r="I17" i="8"/>
  <c r="I15" i="8"/>
  <c r="G376" i="126"/>
  <c r="E8" i="126"/>
  <c r="I13" i="8"/>
  <c r="G376" i="124"/>
  <c r="H9" i="8"/>
  <c r="E6" i="123"/>
  <c r="I9" i="8"/>
  <c r="G376" i="123"/>
  <c r="E8" i="123"/>
  <c r="H5" i="8"/>
  <c r="G235" i="121"/>
  <c r="G235" i="119"/>
  <c r="C21" i="8"/>
  <c r="E4" i="119"/>
  <c r="G376" i="118"/>
  <c r="E8" i="118"/>
  <c r="E4" i="117"/>
  <c r="E4" i="116"/>
  <c r="G376" i="115"/>
  <c r="D7" i="8"/>
  <c r="E6" i="111"/>
  <c r="C5" i="8"/>
  <c r="G376" i="110"/>
  <c r="C3" i="8"/>
  <c r="E8" i="110"/>
  <c r="E189" i="140"/>
  <c r="B236" i="140"/>
  <c r="E189" i="139"/>
  <c r="B236" i="139"/>
  <c r="B236" i="138"/>
  <c r="B236" i="137"/>
  <c r="B236" i="136"/>
  <c r="E189" i="135"/>
  <c r="B236" i="135"/>
  <c r="B236" i="134"/>
  <c r="E189" i="134"/>
  <c r="B236" i="133"/>
  <c r="B236" i="132"/>
  <c r="E189" i="132"/>
  <c r="B236" i="131"/>
  <c r="E189" i="131"/>
  <c r="B236" i="130"/>
  <c r="B236" i="129"/>
  <c r="E4" i="128"/>
  <c r="B236" i="128"/>
  <c r="B236" i="127"/>
  <c r="B236" i="126"/>
  <c r="B236" i="124"/>
  <c r="B236" i="123"/>
  <c r="B236" i="122"/>
  <c r="B236" i="121"/>
  <c r="B236" i="120"/>
  <c r="B236" i="119"/>
  <c r="B236" i="118"/>
  <c r="B236" i="117"/>
  <c r="B236" i="116"/>
  <c r="B236" i="115"/>
  <c r="B236" i="114"/>
  <c r="B236" i="113"/>
  <c r="E9" i="112"/>
  <c r="G235" i="110"/>
  <c r="B236" i="110"/>
  <c r="N341" i="110"/>
  <c r="O351" i="110"/>
  <c r="B1" i="111"/>
  <c r="N202" i="111"/>
  <c r="O212" i="111"/>
  <c r="N202" i="110"/>
  <c r="O212" i="110"/>
  <c r="B1" i="117"/>
  <c r="N61" i="117"/>
  <c r="B1" i="119"/>
  <c r="AD10" i="119"/>
  <c r="N341" i="117"/>
  <c r="O351" i="117"/>
  <c r="E48" i="117"/>
  <c r="E376" i="117"/>
  <c r="E48" i="110"/>
  <c r="E189" i="110"/>
  <c r="E376" i="110"/>
  <c r="E235" i="110"/>
  <c r="E94" i="110"/>
  <c r="B1" i="118"/>
  <c r="N341" i="118"/>
  <c r="O351" i="118"/>
  <c r="N341" i="119"/>
  <c r="O351" i="119"/>
  <c r="B1" i="128"/>
  <c r="E48" i="128"/>
  <c r="B1" i="127"/>
  <c r="N202" i="127"/>
  <c r="O212" i="127"/>
  <c r="E330" i="111"/>
  <c r="O71" i="111"/>
  <c r="N61" i="111"/>
  <c r="N61" i="130"/>
  <c r="N341" i="130"/>
  <c r="O351" i="130"/>
  <c r="B1" i="125"/>
  <c r="N202" i="125"/>
  <c r="O212" i="125"/>
  <c r="B1" i="122"/>
  <c r="AL1" i="122"/>
  <c r="B1" i="123"/>
  <c r="B1" i="115"/>
  <c r="B1" i="121"/>
  <c r="AL1" i="121"/>
  <c r="B1" i="129"/>
  <c r="B1" i="113"/>
  <c r="AL1" i="113"/>
  <c r="AD10" i="113"/>
  <c r="N202" i="113"/>
  <c r="O212" i="113"/>
  <c r="O71" i="113"/>
  <c r="B1" i="112"/>
  <c r="O71" i="112"/>
  <c r="N202" i="112"/>
  <c r="O212" i="112"/>
  <c r="B1" i="126"/>
  <c r="N341" i="126"/>
  <c r="O351" i="126"/>
  <c r="B1" i="114"/>
  <c r="B1" i="120"/>
  <c r="AL1" i="120"/>
  <c r="AD10" i="120"/>
  <c r="N341" i="120"/>
  <c r="O351" i="120"/>
  <c r="AL1" i="110"/>
  <c r="AD10" i="110"/>
  <c r="A1" i="8"/>
  <c r="E330" i="110"/>
  <c r="N61" i="110"/>
  <c r="O71" i="110"/>
  <c r="B1" i="124"/>
  <c r="N341" i="124"/>
  <c r="O351" i="124"/>
  <c r="AD10" i="124"/>
  <c r="B1" i="116"/>
  <c r="O71" i="125"/>
  <c r="N61" i="126"/>
  <c r="AD10" i="121"/>
  <c r="E330" i="122"/>
  <c r="N61" i="128"/>
  <c r="E330" i="117"/>
  <c r="N202" i="117"/>
  <c r="O212" i="117"/>
  <c r="AL1" i="124"/>
  <c r="O71" i="120"/>
  <c r="AD10" i="126"/>
  <c r="O71" i="121"/>
  <c r="AL1" i="111"/>
  <c r="N61" i="122"/>
  <c r="O71" i="128"/>
  <c r="E48" i="113"/>
  <c r="E189" i="113"/>
  <c r="E189" i="117"/>
  <c r="N61" i="119"/>
  <c r="O71" i="117"/>
  <c r="E48" i="124"/>
  <c r="E235" i="124"/>
  <c r="E48" i="130"/>
  <c r="E235" i="130"/>
  <c r="E330" i="124"/>
  <c r="AL1" i="126"/>
  <c r="E48" i="121"/>
  <c r="E48" i="125"/>
  <c r="N61" i="121"/>
  <c r="AD10" i="111"/>
  <c r="E235" i="117"/>
  <c r="E94" i="117"/>
  <c r="E330" i="119"/>
  <c r="N202" i="128"/>
  <c r="O212" i="128"/>
  <c r="N202" i="119"/>
  <c r="O212" i="119"/>
  <c r="N202" i="116"/>
  <c r="O212" i="116"/>
  <c r="E48" i="116"/>
  <c r="AD10" i="116"/>
  <c r="N61" i="116"/>
  <c r="E330" i="116"/>
  <c r="N341" i="116"/>
  <c r="O351" i="116"/>
  <c r="E48" i="114"/>
  <c r="N61" i="114"/>
  <c r="AD10" i="114"/>
  <c r="N341" i="114"/>
  <c r="O351" i="114"/>
  <c r="N202" i="114"/>
  <c r="O212" i="114"/>
  <c r="AL1" i="114"/>
  <c r="O71" i="115"/>
  <c r="E48" i="115"/>
  <c r="N341" i="115"/>
  <c r="O351" i="115"/>
  <c r="N61" i="115"/>
  <c r="AD10" i="115"/>
  <c r="E330" i="115"/>
  <c r="N202" i="115"/>
  <c r="O212" i="115"/>
  <c r="AL1" i="115"/>
  <c r="E94" i="128"/>
  <c r="E189" i="128"/>
  <c r="E376" i="128"/>
  <c r="E235" i="128"/>
  <c r="O71" i="116"/>
  <c r="AL1" i="116"/>
  <c r="E330" i="129"/>
  <c r="E48" i="129"/>
  <c r="AL1" i="129"/>
  <c r="N61" i="129"/>
  <c r="N202" i="129"/>
  <c r="O212" i="129"/>
  <c r="N341" i="129"/>
  <c r="O351" i="129"/>
  <c r="O71" i="129"/>
  <c r="AD10" i="129"/>
  <c r="AD10" i="123"/>
  <c r="O71" i="123"/>
  <c r="N202" i="123"/>
  <c r="O212" i="123"/>
  <c r="AL1" i="123"/>
  <c r="N341" i="123"/>
  <c r="O351" i="123"/>
  <c r="E330" i="123"/>
  <c r="E48" i="123"/>
  <c r="E330" i="114"/>
  <c r="O71" i="114"/>
  <c r="N61" i="123"/>
  <c r="AL1" i="127"/>
  <c r="AD10" i="118"/>
  <c r="N202" i="118"/>
  <c r="O212" i="118"/>
  <c r="N341" i="127"/>
  <c r="O351" i="127"/>
  <c r="O71" i="124"/>
  <c r="N61" i="120"/>
  <c r="E330" i="126"/>
  <c r="AD10" i="112"/>
  <c r="E330" i="113"/>
  <c r="N341" i="121"/>
  <c r="O351" i="121"/>
  <c r="O71" i="130"/>
  <c r="E330" i="121"/>
  <c r="O71" i="122"/>
  <c r="AD10" i="127"/>
  <c r="E330" i="128"/>
  <c r="AD10" i="128"/>
  <c r="E48" i="119"/>
  <c r="E48" i="112"/>
  <c r="N61" i="125"/>
  <c r="O71" i="119"/>
  <c r="AL1" i="118"/>
  <c r="AD10" i="117"/>
  <c r="E376" i="124"/>
  <c r="E48" i="111"/>
  <c r="N341" i="122"/>
  <c r="O351" i="122"/>
  <c r="N341" i="128"/>
  <c r="O351" i="128"/>
  <c r="N341" i="112"/>
  <c r="O351" i="112"/>
  <c r="N202" i="126"/>
  <c r="O212" i="126"/>
  <c r="N202" i="121"/>
  <c r="O212" i="121"/>
  <c r="N341" i="111"/>
  <c r="O351" i="111"/>
  <c r="E330" i="127"/>
  <c r="O71" i="118"/>
  <c r="N61" i="124"/>
  <c r="E330" i="120"/>
  <c r="O71" i="126"/>
  <c r="N61" i="112"/>
  <c r="E330" i="112"/>
  <c r="N61" i="113"/>
  <c r="N202" i="122"/>
  <c r="O212" i="122"/>
  <c r="E330" i="130"/>
  <c r="AD10" i="130"/>
  <c r="AD10" i="122"/>
  <c r="E48" i="122"/>
  <c r="O71" i="127"/>
  <c r="AL1" i="128"/>
  <c r="E235" i="113"/>
  <c r="AL1" i="125"/>
  <c r="AD10" i="125"/>
  <c r="AL1" i="119"/>
  <c r="E330" i="118"/>
  <c r="AL1" i="117"/>
  <c r="N341" i="113"/>
  <c r="O351" i="113"/>
  <c r="N202" i="124"/>
  <c r="O212" i="124"/>
  <c r="N341" i="125"/>
  <c r="O351" i="125"/>
  <c r="AL1" i="112"/>
  <c r="AL1" i="130"/>
  <c r="E48" i="127"/>
  <c r="N61" i="127"/>
  <c r="E48" i="118"/>
  <c r="E48" i="120"/>
  <c r="E376" i="113"/>
  <c r="E330" i="125"/>
  <c r="N61" i="118"/>
  <c r="E94" i="124"/>
  <c r="E48" i="126"/>
  <c r="N202" i="120"/>
  <c r="O212" i="120"/>
  <c r="N202" i="130"/>
  <c r="O212" i="130"/>
  <c r="E94" i="130"/>
  <c r="E235" i="125"/>
  <c r="E189" i="125"/>
  <c r="E376" i="125"/>
  <c r="E94" i="125"/>
  <c r="E189" i="124"/>
  <c r="E94" i="113"/>
  <c r="E189" i="121"/>
  <c r="E376" i="121"/>
  <c r="E235" i="121"/>
  <c r="E94" i="121"/>
  <c r="E376" i="130"/>
  <c r="E189" i="130"/>
  <c r="E235" i="118"/>
  <c r="E94" i="118"/>
  <c r="E189" i="118"/>
  <c r="E376" i="118"/>
  <c r="E94" i="114"/>
  <c r="E235" i="114"/>
  <c r="E376" i="114"/>
  <c r="E189" i="114"/>
  <c r="E189" i="120"/>
  <c r="E376" i="120"/>
  <c r="E235" i="120"/>
  <c r="E94" i="120"/>
  <c r="E235" i="129"/>
  <c r="E189" i="129"/>
  <c r="E376" i="129"/>
  <c r="E94" i="129"/>
  <c r="E376" i="111"/>
  <c r="E94" i="111"/>
  <c r="E235" i="111"/>
  <c r="E189" i="111"/>
  <c r="E189" i="112"/>
  <c r="E235" i="112"/>
  <c r="E94" i="112"/>
  <c r="E376" i="112"/>
  <c r="E235" i="115"/>
  <c r="E376" i="115"/>
  <c r="E94" i="115"/>
  <c r="E189" i="115"/>
  <c r="E94" i="116"/>
  <c r="E189" i="116"/>
  <c r="E376" i="116"/>
  <c r="E235" i="116"/>
  <c r="E94" i="126"/>
  <c r="E376" i="126"/>
  <c r="E235" i="126"/>
  <c r="E189" i="126"/>
  <c r="E376" i="127"/>
  <c r="E94" i="127"/>
  <c r="E189" i="127"/>
  <c r="E235" i="127"/>
  <c r="E235" i="122"/>
  <c r="E189" i="122"/>
  <c r="E94" i="122"/>
  <c r="E376" i="122"/>
  <c r="E376" i="119"/>
  <c r="E94" i="119"/>
  <c r="E189" i="119"/>
  <c r="E235" i="119"/>
  <c r="E235" i="123"/>
  <c r="E94" i="123"/>
  <c r="E189" i="123"/>
  <c r="E376" i="123"/>
  <c r="E94" i="140" l="1"/>
  <c r="E94" i="138"/>
  <c r="N15" i="8"/>
  <c r="AD10" i="137"/>
  <c r="E94" i="137"/>
  <c r="E330" i="137"/>
  <c r="E376" i="137"/>
  <c r="O71" i="137"/>
  <c r="E189" i="137"/>
  <c r="E235" i="136"/>
  <c r="N11" i="8"/>
  <c r="E8" i="135"/>
  <c r="L9" i="8"/>
  <c r="E4" i="134"/>
  <c r="E94" i="134"/>
  <c r="AD10" i="133"/>
  <c r="N202" i="133"/>
  <c r="O212" i="133" s="1"/>
  <c r="N61" i="133"/>
  <c r="O71" i="133"/>
  <c r="E330" i="133"/>
  <c r="AL1" i="133"/>
  <c r="E48" i="133"/>
  <c r="E235" i="133" l="1"/>
  <c r="E376" i="133"/>
  <c r="E94" i="133"/>
  <c r="E189" i="13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<sst xmlns="http://schemas.openxmlformats.org/spreadsheetml/2006/main" count="13429" uniqueCount="365">
  <si>
    <t>reservering voor :</t>
  </si>
  <si>
    <t>datum :</t>
  </si>
  <si>
    <t>naam :</t>
  </si>
  <si>
    <t>tijd :</t>
  </si>
  <si>
    <t>aantal :</t>
  </si>
  <si>
    <t>volgende reservering</t>
  </si>
  <si>
    <t>terug naar boven</t>
  </si>
  <si>
    <t>bbq</t>
  </si>
  <si>
    <t>-</t>
  </si>
  <si>
    <t>aantal</t>
  </si>
  <si>
    <t>pers./tafel</t>
  </si>
  <si>
    <t>opstelling</t>
  </si>
  <si>
    <t>:</t>
  </si>
  <si>
    <t>reservering 1</t>
  </si>
  <si>
    <t>reservering 2</t>
  </si>
  <si>
    <t>reservering 3</t>
  </si>
  <si>
    <t>datum</t>
  </si>
  <si>
    <t>zaal :</t>
  </si>
  <si>
    <t>medewerker</t>
  </si>
  <si>
    <t>tot</t>
  </si>
  <si>
    <t>lunch 1</t>
  </si>
  <si>
    <t>lunch 2</t>
  </si>
  <si>
    <t>lunch 3</t>
  </si>
  <si>
    <t>sta tafel</t>
  </si>
  <si>
    <t>tafel rond</t>
  </si>
  <si>
    <t>tafel vierkant</t>
  </si>
  <si>
    <t>tafel rechthoek</t>
  </si>
  <si>
    <t>kinderstoel</t>
  </si>
  <si>
    <t>tot leeftijd</t>
  </si>
  <si>
    <t>lunch</t>
  </si>
  <si>
    <t>van</t>
  </si>
  <si>
    <t>buffet</t>
  </si>
  <si>
    <t>hapjes ronde 1</t>
  </si>
  <si>
    <t>hapjes ronde 2</t>
  </si>
  <si>
    <t>hapjes ronde 3</t>
  </si>
  <si>
    <t>hapjes ronde 4</t>
  </si>
  <si>
    <t>hapjes ronde 5</t>
  </si>
  <si>
    <t>hapjes ronde 6</t>
  </si>
  <si>
    <t>koffietafel</t>
  </si>
  <si>
    <t>lunch 4</t>
  </si>
  <si>
    <t>lunch 5</t>
  </si>
  <si>
    <t>lunch 6</t>
  </si>
  <si>
    <t>lunch 7</t>
  </si>
  <si>
    <t>lunch 8</t>
  </si>
  <si>
    <t>buffet 1</t>
  </si>
  <si>
    <t>buffet 2</t>
  </si>
  <si>
    <t>buffet 3</t>
  </si>
  <si>
    <t>buffet 4</t>
  </si>
  <si>
    <t>buffet 5</t>
  </si>
  <si>
    <t>buffet 6</t>
  </si>
  <si>
    <t>buffet 7</t>
  </si>
  <si>
    <t>buffet 8</t>
  </si>
  <si>
    <t>dranken 1</t>
  </si>
  <si>
    <t>dranken 2</t>
  </si>
  <si>
    <t>dranken 3</t>
  </si>
  <si>
    <t>dranken 4</t>
  </si>
  <si>
    <t>dranken 5</t>
  </si>
  <si>
    <t>dranken 6</t>
  </si>
  <si>
    <t xml:space="preserve">dranken 7 </t>
  </si>
  <si>
    <t>dranken 8</t>
  </si>
  <si>
    <t>.</t>
  </si>
  <si>
    <t>pauze</t>
  </si>
  <si>
    <t>opvoering 1</t>
  </si>
  <si>
    <t>opvoering 2</t>
  </si>
  <si>
    <t>opvoering 3</t>
  </si>
  <si>
    <t xml:space="preserve">vergadering </t>
  </si>
  <si>
    <t>bruiloft</t>
  </si>
  <si>
    <t>feestavond</t>
  </si>
  <si>
    <t>receptie</t>
  </si>
  <si>
    <t>ceremonie</t>
  </si>
  <si>
    <t>wandeling</t>
  </si>
  <si>
    <t>cursus</t>
  </si>
  <si>
    <t>kindermiddag</t>
  </si>
  <si>
    <t>brunch</t>
  </si>
  <si>
    <t>naam bedrijf :</t>
  </si>
  <si>
    <t>ter atentie van :</t>
  </si>
  <si>
    <t>dhr. of mevr.</t>
  </si>
  <si>
    <t>telefoon bedrijf :</t>
  </si>
  <si>
    <t>adres bedrijf :</t>
  </si>
  <si>
    <t>PC + vestigingsplaats :</t>
  </si>
  <si>
    <t>mobiel kontakt pers.:</t>
  </si>
  <si>
    <t>aantal personen :</t>
  </si>
  <si>
    <t>tijd van aankomst :</t>
  </si>
  <si>
    <t>zaal1/zaal2/zaal3</t>
  </si>
  <si>
    <t>e-mail adres :</t>
  </si>
  <si>
    <t>dieet</t>
  </si>
  <si>
    <t>zanger</t>
  </si>
  <si>
    <t>disc jockey</t>
  </si>
  <si>
    <t>band</t>
  </si>
  <si>
    <t>optreden</t>
  </si>
  <si>
    <t>fotoshoot</t>
  </si>
  <si>
    <t>bar open</t>
  </si>
  <si>
    <t>projectiescherm</t>
  </si>
  <si>
    <t>geluidinstalatie</t>
  </si>
  <si>
    <t>aantal speakers</t>
  </si>
  <si>
    <t>snelbouwtent</t>
  </si>
  <si>
    <t>breedte</t>
  </si>
  <si>
    <t>lengte</t>
  </si>
  <si>
    <t>stretch tent</t>
  </si>
  <si>
    <t>a la carte reserveringen</t>
  </si>
  <si>
    <t>telefoonnummer :</t>
  </si>
  <si>
    <t>tafel :</t>
  </si>
  <si>
    <t>kinderstoel :</t>
  </si>
  <si>
    <t>dieet wensen</t>
  </si>
  <si>
    <t>groep/zaal</t>
  </si>
  <si>
    <t>diner 1</t>
  </si>
  <si>
    <t>diner 2</t>
  </si>
  <si>
    <t>diner 3</t>
  </si>
  <si>
    <t>diner 4</t>
  </si>
  <si>
    <t>diner 5</t>
  </si>
  <si>
    <t>diner 6</t>
  </si>
  <si>
    <t>diner 7</t>
  </si>
  <si>
    <t>diner 8</t>
  </si>
  <si>
    <t>diner VG</t>
  </si>
  <si>
    <t>diner TG</t>
  </si>
  <si>
    <t>diner HG</t>
  </si>
  <si>
    <t>diner NG</t>
  </si>
  <si>
    <t>kinderbbq</t>
  </si>
  <si>
    <t>kinderbuffet</t>
  </si>
  <si>
    <t>kindermenu frik</t>
  </si>
  <si>
    <t>kindermenu krok</t>
  </si>
  <si>
    <t>kindermenu nuggets</t>
  </si>
  <si>
    <t>bloemstuk</t>
  </si>
  <si>
    <t>kleur</t>
  </si>
  <si>
    <t>groot/klein</t>
  </si>
  <si>
    <t>ballonboog</t>
  </si>
  <si>
    <t>kleur 1</t>
  </si>
  <si>
    <t>kleur 2</t>
  </si>
  <si>
    <t>welkomstcocktail</t>
  </si>
  <si>
    <t>evt smaak</t>
  </si>
  <si>
    <t>met kers j/n</t>
  </si>
  <si>
    <t>hapjes 1</t>
  </si>
  <si>
    <t>hapjes 2</t>
  </si>
  <si>
    <t>hapjes 3</t>
  </si>
  <si>
    <t>hapjes 4</t>
  </si>
  <si>
    <t>hapjes 5</t>
  </si>
  <si>
    <t>hapjes 6</t>
  </si>
  <si>
    <t>hapjes 7</t>
  </si>
  <si>
    <t>hapjes 8</t>
  </si>
  <si>
    <t>lijst van gebruikte benoemingen en namen</t>
  </si>
  <si>
    <t>bbq 1</t>
  </si>
  <si>
    <t>bbq 2</t>
  </si>
  <si>
    <t>bbq 3</t>
  </si>
  <si>
    <t>bbq 4</t>
  </si>
  <si>
    <t>bbq 5</t>
  </si>
  <si>
    <t>bbq 6</t>
  </si>
  <si>
    <t>bbq 7</t>
  </si>
  <si>
    <t>bbq 8</t>
  </si>
  <si>
    <t>barbeque1</t>
  </si>
  <si>
    <t>barbeque2</t>
  </si>
  <si>
    <t>barbeque3</t>
  </si>
  <si>
    <t>barbeque4</t>
  </si>
  <si>
    <t>barbeque5</t>
  </si>
  <si>
    <t>barbeque6</t>
  </si>
  <si>
    <t>barbeque7</t>
  </si>
  <si>
    <t>barbeque8</t>
  </si>
  <si>
    <t>gebruikte benoemingen</t>
  </si>
  <si>
    <t>Babyshower</t>
  </si>
  <si>
    <t>Babyborrel</t>
  </si>
  <si>
    <t>High tea</t>
  </si>
  <si>
    <t>Arangementen</t>
  </si>
  <si>
    <t>Acties/materialen</t>
  </si>
  <si>
    <t xml:space="preserve">Comuniefeest </t>
  </si>
  <si>
    <t>Comuniefeest luxe</t>
  </si>
  <si>
    <t>High tea luxe</t>
  </si>
  <si>
    <t>Borrelavond</t>
  </si>
  <si>
    <t>Bierproeverij</t>
  </si>
  <si>
    <t>Bingoavond</t>
  </si>
  <si>
    <t>Vergaderingassorti</t>
  </si>
  <si>
    <t>koffietafel/condoleance</t>
  </si>
  <si>
    <t>kinderfeest</t>
  </si>
  <si>
    <t>kinderfeest luxe</t>
  </si>
  <si>
    <t>kinderfeest thema</t>
  </si>
  <si>
    <t>workshop</t>
  </si>
  <si>
    <t>bier 1</t>
  </si>
  <si>
    <t>bier 2</t>
  </si>
  <si>
    <t>bier 3</t>
  </si>
  <si>
    <t>bier 4</t>
  </si>
  <si>
    <t>bier 5</t>
  </si>
  <si>
    <t>bier 6</t>
  </si>
  <si>
    <t>aantal flessen</t>
  </si>
  <si>
    <t>bier1</t>
  </si>
  <si>
    <t>bier2</t>
  </si>
  <si>
    <t>bier3</t>
  </si>
  <si>
    <t>bier4</t>
  </si>
  <si>
    <t>bier5</t>
  </si>
  <si>
    <t>bier6</t>
  </si>
  <si>
    <t>pizzarette</t>
  </si>
  <si>
    <t>steengrill</t>
  </si>
  <si>
    <t>beveiliging</t>
  </si>
  <si>
    <t>verkeersregelaar</t>
  </si>
  <si>
    <t>pizzarette extra's</t>
  </si>
  <si>
    <t>wijnproeverij</t>
  </si>
  <si>
    <t>themadiner mosselen</t>
  </si>
  <si>
    <t>themadiner steaks</t>
  </si>
  <si>
    <t>themadiner sparerib</t>
  </si>
  <si>
    <t>themadiner scampi's</t>
  </si>
  <si>
    <t>shift 1</t>
  </si>
  <si>
    <t>shift 2</t>
  </si>
  <si>
    <t>shift 3</t>
  </si>
  <si>
    <t>kerstbrunch</t>
  </si>
  <si>
    <t>kerstdiner</t>
  </si>
  <si>
    <t>paasbrunch</t>
  </si>
  <si>
    <t>valentijnsdiner</t>
  </si>
  <si>
    <t>totaal reserveringen :</t>
  </si>
  <si>
    <t>vegetarian</t>
  </si>
  <si>
    <t>vega 1</t>
  </si>
  <si>
    <t>vega 2</t>
  </si>
  <si>
    <t>vega 3</t>
  </si>
  <si>
    <t>vega 4</t>
  </si>
  <si>
    <t>vegan 1</t>
  </si>
  <si>
    <t>vegan 2</t>
  </si>
  <si>
    <t>vegan 3</t>
  </si>
  <si>
    <t>vegan 4</t>
  </si>
  <si>
    <t>acties</t>
  </si>
  <si>
    <t>lunches</t>
  </si>
  <si>
    <t>diners</t>
  </si>
  <si>
    <t>vegetarisch veganistisch</t>
  </si>
  <si>
    <t>buffetten</t>
  </si>
  <si>
    <t>bbq''s</t>
  </si>
  <si>
    <t>hapjes</t>
  </si>
  <si>
    <t>feestdagen</t>
  </si>
  <si>
    <t>Specials</t>
  </si>
  <si>
    <t>drankarrangementen</t>
  </si>
  <si>
    <t>kalender</t>
  </si>
  <si>
    <t>koningsdag</t>
  </si>
  <si>
    <t>nieuwjaarsdag</t>
  </si>
  <si>
    <t>pinksterbrunch</t>
  </si>
  <si>
    <t>kaartclub</t>
  </si>
  <si>
    <t>bingoavond</t>
  </si>
  <si>
    <t>bingoavond (actie)</t>
  </si>
  <si>
    <t>trouwdag</t>
  </si>
  <si>
    <t>sinterklaasmiddag</t>
  </si>
  <si>
    <t>carnaval</t>
  </si>
  <si>
    <t>vuurkorf</t>
  </si>
  <si>
    <t>heater staand gas</t>
  </si>
  <si>
    <t>heater elektrisch</t>
  </si>
  <si>
    <t>dieet 1</t>
  </si>
  <si>
    <t>dieet 2</t>
  </si>
  <si>
    <t>zaal aankleden</t>
  </si>
  <si>
    <t>aantal personen</t>
  </si>
  <si>
    <t>fakkels op terras</t>
  </si>
  <si>
    <t>cadeautafel</t>
  </si>
  <si>
    <t>foodtruck</t>
  </si>
  <si>
    <t>kaasplank</t>
  </si>
  <si>
    <t>worstplank</t>
  </si>
  <si>
    <t>vleesplank</t>
  </si>
  <si>
    <t>borrelplank</t>
  </si>
  <si>
    <t>borrelplank de luxe</t>
  </si>
  <si>
    <t>visplank</t>
  </si>
  <si>
    <t>visplank de luxe</t>
  </si>
  <si>
    <t>kaasplank de luxe</t>
  </si>
  <si>
    <t>borrelplanken</t>
  </si>
  <si>
    <t>knabbelsetjes</t>
  </si>
  <si>
    <t>kinder knabbels</t>
  </si>
  <si>
    <t>koekjes assorti</t>
  </si>
  <si>
    <t>chocolaatjes</t>
  </si>
  <si>
    <t>chocolaatjes luxe</t>
  </si>
  <si>
    <t>kinderknabbels</t>
  </si>
  <si>
    <t xml:space="preserve">chocolaatjes </t>
  </si>
  <si>
    <t>hapjesplanken</t>
  </si>
  <si>
    <t>terug naar kalender</t>
  </si>
  <si>
    <t>pizzarette :</t>
  </si>
  <si>
    <t>pizzarette extra's :</t>
  </si>
  <si>
    <t>wijnproeverij :</t>
  </si>
  <si>
    <t>Bierproeverij :</t>
  </si>
  <si>
    <t>Partysnacks(per 10)</t>
  </si>
  <si>
    <t xml:space="preserve">snacks ronde </t>
  </si>
  <si>
    <t>medewerkers</t>
  </si>
  <si>
    <t>med 1</t>
  </si>
  <si>
    <t>med 2</t>
  </si>
  <si>
    <t>med 3</t>
  </si>
  <si>
    <t>med 4</t>
  </si>
  <si>
    <t>med 5</t>
  </si>
  <si>
    <t>med 6</t>
  </si>
  <si>
    <t>med 7</t>
  </si>
  <si>
    <t>med 8</t>
  </si>
  <si>
    <t>med 9</t>
  </si>
  <si>
    <t>med 10</t>
  </si>
  <si>
    <t>med 11</t>
  </si>
  <si>
    <t>med 12</t>
  </si>
  <si>
    <t>med 13</t>
  </si>
  <si>
    <t xml:space="preserve">med 14 </t>
  </si>
  <si>
    <t>med 15</t>
  </si>
  <si>
    <t>med 16</t>
  </si>
  <si>
    <t>med 17</t>
  </si>
  <si>
    <t>med 18</t>
  </si>
  <si>
    <t>med 19</t>
  </si>
  <si>
    <t>med 20</t>
  </si>
  <si>
    <t>med 21</t>
  </si>
  <si>
    <t>med 22</t>
  </si>
  <si>
    <t>med 23</t>
  </si>
  <si>
    <t>med 24</t>
  </si>
  <si>
    <t>med 25</t>
  </si>
  <si>
    <t>voornaam</t>
  </si>
  <si>
    <t>achternaam</t>
  </si>
  <si>
    <t>opmerkimng :</t>
  </si>
  <si>
    <t>functie</t>
  </si>
  <si>
    <t>byzonderheden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</si>
  <si>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</si>
  <si>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</si>
  <si>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</si>
  <si>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</si>
  <si>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</si>
  <si>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</si>
  <si>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</si>
  <si>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</si>
  <si>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</si>
  <si>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</si>
  <si>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</si>
  <si>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</si>
  <si>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</si>
  <si>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</si>
  <si>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</si>
  <si>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</si>
  <si>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</si>
  <si>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</si>
  <si>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medewerkers 1 t/m 25</t>
  </si>
  <si>
    <t>v.b.: Vegetarisch</t>
  </si>
  <si>
    <t>v.b.: mag tot sluit</t>
  </si>
  <si>
    <t>v.b.: afwas</t>
  </si>
  <si>
    <t>opmerkingen</t>
  </si>
  <si>
    <t>personeelsplanning</t>
  </si>
  <si>
    <t>medewerker :</t>
  </si>
  <si>
    <t>taak :</t>
  </si>
  <si>
    <t>sluit</t>
  </si>
  <si>
    <t>planning</t>
  </si>
  <si>
    <t>met eigen naam</t>
  </si>
  <si>
    <t>a</t>
  </si>
  <si>
    <t>b</t>
  </si>
  <si>
    <t>c</t>
  </si>
  <si>
    <t>d</t>
  </si>
  <si>
    <t>e</t>
  </si>
  <si>
    <t>f</t>
  </si>
  <si>
    <t>g</t>
  </si>
  <si>
    <t>wchternwwm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</si>
  <si>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</si>
  <si>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</si>
  <si>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</si>
  <si>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</si>
  <si>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</si>
  <si>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</si>
  <si>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</si>
  <si>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</si>
  <si>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</si>
  <si>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</si>
  <si>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</si>
  <si>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ll</t>
  </si>
  <si>
    <t>mm</t>
  </si>
  <si>
    <t>nn</t>
  </si>
  <si>
    <t>oo</t>
  </si>
  <si>
    <t>pp</t>
  </si>
  <si>
    <t>qq</t>
  </si>
  <si>
    <t>rr</t>
  </si>
  <si>
    <t>tt</t>
  </si>
  <si>
    <t>uu</t>
  </si>
  <si>
    <t>vv</t>
  </si>
  <si>
    <t>xx</t>
  </si>
  <si>
    <t>yy</t>
  </si>
  <si>
    <t>zz</t>
  </si>
  <si>
    <t>terug naar start</t>
  </si>
  <si>
    <t>start</t>
  </si>
  <si>
    <t>terug naar reserveringen</t>
  </si>
  <si>
    <t>pretpark</t>
  </si>
  <si>
    <t>uitstapje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</si>
</sst>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mmmm/yy;@"/>
    <numFmt numFmtId="165" formatCode="[$-413]d\ mmmm\ yyyy;@"/>
  </numFmts>
  <fonts count="3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sz val="11"/>
      <name val="Aptos Narrow"/>
      <family val="2"/>
      <scheme val="minor"/>
    </font>
    <font>
      <b/>
      <sz val="22"/>
      <name val="Aptos Narrow"/>
      <family val="2"/>
      <scheme val="minor"/>
    </font>
    <font>
      <sz val="16"/>
      <name val="Aptos Narrow"/>
      <family val="2"/>
      <scheme val="minor"/>
    </font>
    <font>
      <b/>
      <sz val="16"/>
      <name val="Aptos Narrow"/>
      <family val="2"/>
      <scheme val="minor"/>
    </font>
    <font>
      <u/>
      <sz val="11"/>
      <name val="Aptos Narrow"/>
      <family val="2"/>
      <scheme val="minor"/>
    </font>
    <font>
      <b/>
      <sz val="18"/>
      <name val="Aptos Narrow"/>
      <family val="2"/>
      <scheme val="minor"/>
    </font>
    <font>
      <sz val="13"/>
      <name val="Aptos Narrow"/>
      <family val="2"/>
      <scheme val="minor"/>
    </font>
    <font>
      <u/>
      <sz val="16"/>
      <name val="Aptos Narrow"/>
      <family val="2"/>
      <scheme val="minor"/>
    </font>
    <font>
      <b/>
      <u/>
      <sz val="14"/>
      <name val="Aptos Narrow"/>
      <family val="2"/>
      <scheme val="minor"/>
    </font>
    <font>
      <b/>
      <u/>
      <sz val="16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5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rgb="FFFF0000"/>
      <name val="Aptos Narrow"/>
      <family val="2"/>
      <scheme val="minor"/>
    </font>
    <font>
      <b/>
      <sz val="22"/>
      <color rgb="FFFF0000"/>
      <name val="Aptos Narrow"/>
      <family val="2"/>
      <scheme val="minor"/>
    </font>
    <font>
      <sz val="20"/>
      <color rgb="FFFF0000"/>
      <name val="Aptos Narrow"/>
      <family val="2"/>
      <scheme val="minor"/>
    </font>
    <font>
      <b/>
      <sz val="22"/>
      <color theme="0"/>
      <name val="Aptos Narrow"/>
      <family val="2"/>
      <scheme val="minor"/>
    </font>
    <font>
      <sz val="14"/>
      <color theme="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22"/>
      <name val="Aptos Narrow"/>
      <family val="2"/>
      <scheme val="minor"/>
    </font>
    <font>
      <b/>
      <u/>
      <sz val="20"/>
      <color rgb="FFFF0000"/>
      <name val="Aptos Narrow"/>
      <family val="2"/>
      <scheme val="minor"/>
    </font>
    <font>
      <b/>
      <u/>
      <sz val="22"/>
      <color rgb="FFFF0000"/>
      <name val="Aptos Narrow"/>
      <family val="2"/>
      <scheme val="minor"/>
    </font>
    <font>
      <b/>
      <u/>
      <sz val="24"/>
      <color rgb="FFFF0000"/>
      <name val="Aptos Narrow"/>
      <family val="2"/>
      <scheme val="minor"/>
    </font>
    <font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4"/>
      <color rgb="FFFF000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6"/>
      <name val="Yu Gothic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/>
      <diagonal/>
    </border>
    <border>
      <left style="medium">
        <color rgb="FF505050"/>
      </left>
      <right style="medium">
        <color rgb="FF505050"/>
      </right>
      <top/>
      <bottom/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92">
    <xf numFmtId="0" fontId="0" fillId="0" borderId="0" xfId="0"/>
    <xf numFmtId="0" fontId="3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2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0" fillId="0" borderId="12" xfId="0" applyBorder="1"/>
    <xf numFmtId="0" fontId="0" fillId="0" borderId="17" xfId="0" applyBorder="1"/>
    <xf numFmtId="0" fontId="6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3" fillId="2" borderId="1" xfId="1" quotePrefix="1" applyFont="1" applyFill="1" applyBorder="1" applyAlignment="1" applyProtection="1">
      <alignment horizontal="center"/>
    </xf>
    <xf numFmtId="0" fontId="0" fillId="0" borderId="4" xfId="0" applyBorder="1"/>
    <xf numFmtId="0" fontId="0" fillId="0" borderId="6" xfId="0" applyBorder="1"/>
    <xf numFmtId="0" fontId="0" fillId="0" borderId="11" xfId="0" applyBorder="1"/>
    <xf numFmtId="0" fontId="0" fillId="0" borderId="8" xfId="0" applyBorder="1"/>
    <xf numFmtId="0" fontId="0" fillId="0" borderId="10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4" fillId="0" borderId="0" xfId="0" applyFont="1"/>
    <xf numFmtId="0" fontId="0" fillId="0" borderId="33" xfId="0" applyBorder="1"/>
    <xf numFmtId="0" fontId="0" fillId="0" borderId="34" xfId="0" applyBorder="1"/>
    <xf numFmtId="20" fontId="4" fillId="2" borderId="0" xfId="0" applyNumberFormat="1" applyFont="1" applyFill="1" applyAlignment="1">
      <alignment horizontal="left"/>
    </xf>
    <xf numFmtId="0" fontId="3" fillId="2" borderId="1" xfId="0" applyFont="1" applyFill="1" applyBorder="1"/>
    <xf numFmtId="16" fontId="3" fillId="2" borderId="3" xfId="0" applyNumberFormat="1" applyFont="1" applyFill="1" applyBorder="1" applyAlignment="1">
      <alignment horizontal="right"/>
    </xf>
    <xf numFmtId="0" fontId="3" fillId="2" borderId="7" xfId="0" applyFont="1" applyFill="1" applyBorder="1"/>
    <xf numFmtId="20" fontId="3" fillId="2" borderId="3" xfId="0" applyNumberFormat="1" applyFont="1" applyFill="1" applyBorder="1" applyAlignment="1">
      <alignment horizontal="right"/>
    </xf>
    <xf numFmtId="0" fontId="4" fillId="2" borderId="4" xfId="0" applyFont="1" applyFill="1" applyBorder="1"/>
    <xf numFmtId="0" fontId="4" fillId="2" borderId="5" xfId="0" applyFont="1" applyFill="1" applyBorder="1"/>
    <xf numFmtId="0" fontId="4" fillId="2" borderId="6" xfId="0" applyFont="1" applyFill="1" applyBorder="1" applyAlignment="1">
      <alignment horizontal="left"/>
    </xf>
    <xf numFmtId="0" fontId="4" fillId="2" borderId="0" xfId="0" applyFont="1" applyFill="1"/>
    <xf numFmtId="0" fontId="4" fillId="2" borderId="11" xfId="0" applyFont="1" applyFill="1" applyBorder="1"/>
    <xf numFmtId="0" fontId="4" fillId="2" borderId="12" xfId="0" applyFont="1" applyFill="1" applyBorder="1"/>
    <xf numFmtId="0" fontId="4" fillId="2" borderId="11" xfId="0" applyFont="1" applyFill="1" applyBorder="1" applyAlignment="1">
      <alignment horizontal="left"/>
    </xf>
    <xf numFmtId="20" fontId="4" fillId="2" borderId="0" xfId="0" applyNumberFormat="1" applyFont="1" applyFill="1"/>
    <xf numFmtId="0" fontId="4" fillId="2" borderId="0" xfId="0" applyFont="1" applyFill="1" applyAlignment="1">
      <alignment horizontal="right"/>
    </xf>
    <xf numFmtId="0" fontId="4" fillId="2" borderId="8" xfId="0" applyFont="1" applyFill="1" applyBorder="1"/>
    <xf numFmtId="0" fontId="4" fillId="2" borderId="9" xfId="0" applyFont="1" applyFill="1" applyBorder="1"/>
    <xf numFmtId="0" fontId="4" fillId="2" borderId="10" xfId="0" applyFont="1" applyFill="1" applyBorder="1" applyAlignment="1">
      <alignment horizontal="left"/>
    </xf>
    <xf numFmtId="0" fontId="4" fillId="2" borderId="10" xfId="0" applyFont="1" applyFill="1" applyBorder="1"/>
    <xf numFmtId="0" fontId="0" fillId="0" borderId="31" xfId="0" quotePrefix="1" applyBorder="1"/>
    <xf numFmtId="0" fontId="5" fillId="2" borderId="0" xfId="0" applyFont="1" applyFill="1" applyAlignment="1">
      <alignment vertical="center" wrapText="1"/>
    </xf>
    <xf numFmtId="0" fontId="4" fillId="0" borderId="13" xfId="0" applyFont="1" applyBorder="1" applyAlignment="1">
      <alignment horizontal="left"/>
    </xf>
    <xf numFmtId="0" fontId="4" fillId="0" borderId="13" xfId="0" applyFont="1" applyBorder="1"/>
    <xf numFmtId="0" fontId="4" fillId="0" borderId="22" xfId="0" applyFont="1" applyBorder="1"/>
    <xf numFmtId="0" fontId="4" fillId="0" borderId="23" xfId="0" applyFont="1" applyBorder="1"/>
    <xf numFmtId="0" fontId="4" fillId="0" borderId="23" xfId="0" applyFont="1" applyBorder="1" applyAlignment="1">
      <alignment horizontal="left"/>
    </xf>
    <xf numFmtId="0" fontId="4" fillId="0" borderId="25" xfId="0" applyFont="1" applyBorder="1"/>
    <xf numFmtId="0" fontId="4" fillId="0" borderId="27" xfId="0" applyFont="1" applyBorder="1"/>
    <xf numFmtId="0" fontId="4" fillId="0" borderId="28" xfId="0" applyFont="1" applyBorder="1"/>
    <xf numFmtId="0" fontId="4" fillId="0" borderId="28" xfId="0" applyFont="1" applyBorder="1" applyAlignment="1">
      <alignment horizontal="left"/>
    </xf>
    <xf numFmtId="0" fontId="4" fillId="3" borderId="22" xfId="0" applyFont="1" applyFill="1" applyBorder="1"/>
    <xf numFmtId="0" fontId="4" fillId="3" borderId="23" xfId="0" applyFont="1" applyFill="1" applyBorder="1"/>
    <xf numFmtId="0" fontId="4" fillId="3" borderId="23" xfId="0" applyFont="1" applyFill="1" applyBorder="1" applyAlignment="1">
      <alignment horizontal="left"/>
    </xf>
    <xf numFmtId="0" fontId="4" fillId="3" borderId="27" xfId="0" applyFont="1" applyFill="1" applyBorder="1"/>
    <xf numFmtId="0" fontId="4" fillId="3" borderId="28" xfId="0" applyFont="1" applyFill="1" applyBorder="1"/>
    <xf numFmtId="0" fontId="4" fillId="3" borderId="28" xfId="0" applyFont="1" applyFill="1" applyBorder="1" applyAlignment="1">
      <alignment horizontal="left"/>
    </xf>
    <xf numFmtId="0" fontId="4" fillId="3" borderId="25" xfId="0" applyFont="1" applyFill="1" applyBorder="1"/>
    <xf numFmtId="0" fontId="4" fillId="3" borderId="13" xfId="0" applyFont="1" applyFill="1" applyBorder="1"/>
    <xf numFmtId="0" fontId="4" fillId="3" borderId="13" xfId="0" applyFont="1" applyFill="1" applyBorder="1" applyAlignment="1">
      <alignment horizontal="left"/>
    </xf>
    <xf numFmtId="0" fontId="4" fillId="3" borderId="22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right"/>
    </xf>
    <xf numFmtId="0" fontId="4" fillId="0" borderId="35" xfId="0" applyFont="1" applyBorder="1" applyAlignment="1">
      <alignment horizontal="center"/>
    </xf>
    <xf numFmtId="0" fontId="4" fillId="0" borderId="35" xfId="0" applyFont="1" applyBorder="1" applyAlignment="1">
      <alignment horizontal="left"/>
    </xf>
    <xf numFmtId="0" fontId="0" fillId="0" borderId="5" xfId="0" applyBorder="1"/>
    <xf numFmtId="0" fontId="0" fillId="0" borderId="9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4" fillId="0" borderId="0" xfId="0" applyFont="1" applyAlignment="1">
      <alignment wrapText="1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4" fillId="0" borderId="43" xfId="0" applyFont="1" applyBorder="1" applyAlignment="1">
      <alignment horizontal="left"/>
    </xf>
    <xf numFmtId="0" fontId="4" fillId="0" borderId="44" xfId="0" applyFont="1" applyBorder="1" applyAlignment="1">
      <alignment horizontal="left"/>
    </xf>
    <xf numFmtId="0" fontId="4" fillId="0" borderId="52" xfId="0" applyFont="1" applyBorder="1" applyAlignment="1">
      <alignment horizontal="center"/>
    </xf>
    <xf numFmtId="0" fontId="4" fillId="0" borderId="52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9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5" fillId="2" borderId="18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wrapText="1"/>
    </xf>
    <xf numFmtId="0" fontId="7" fillId="3" borderId="11" xfId="0" applyFont="1" applyFill="1" applyBorder="1" applyAlignment="1">
      <alignment wrapText="1"/>
    </xf>
    <xf numFmtId="0" fontId="7" fillId="0" borderId="11" xfId="0" applyFont="1" applyBorder="1" applyAlignment="1">
      <alignment wrapText="1"/>
    </xf>
    <xf numFmtId="0" fontId="13" fillId="3" borderId="23" xfId="1" quotePrefix="1" applyFont="1" applyFill="1" applyBorder="1" applyAlignment="1">
      <alignment wrapText="1"/>
    </xf>
    <xf numFmtId="0" fontId="13" fillId="0" borderId="23" xfId="1" quotePrefix="1" applyFont="1" applyBorder="1" applyAlignment="1">
      <alignment wrapText="1"/>
    </xf>
    <xf numFmtId="0" fontId="13" fillId="0" borderId="24" xfId="1" quotePrefix="1" applyFont="1" applyBorder="1" applyAlignment="1">
      <alignment wrapText="1"/>
    </xf>
    <xf numFmtId="0" fontId="13" fillId="3" borderId="13" xfId="1" quotePrefix="1" applyFont="1" applyFill="1" applyBorder="1" applyAlignment="1">
      <alignment wrapText="1"/>
    </xf>
    <xf numFmtId="0" fontId="13" fillId="0" borderId="13" xfId="1" quotePrefix="1" applyFont="1" applyBorder="1" applyAlignment="1">
      <alignment wrapText="1"/>
    </xf>
    <xf numFmtId="0" fontId="13" fillId="3" borderId="26" xfId="1" quotePrefix="1" applyFont="1" applyFill="1" applyBorder="1" applyAlignment="1">
      <alignment wrapText="1"/>
    </xf>
    <xf numFmtId="0" fontId="13" fillId="0" borderId="26" xfId="1" quotePrefix="1" applyFont="1" applyBorder="1" applyAlignment="1">
      <alignment wrapText="1"/>
    </xf>
    <xf numFmtId="0" fontId="13" fillId="0" borderId="26" xfId="1" applyFont="1" applyBorder="1" applyAlignment="1">
      <alignment wrapText="1"/>
    </xf>
    <xf numFmtId="0" fontId="13" fillId="3" borderId="28" xfId="1" quotePrefix="1" applyFont="1" applyFill="1" applyBorder="1" applyAlignment="1">
      <alignment wrapText="1"/>
    </xf>
    <xf numFmtId="0" fontId="13" fillId="0" borderId="28" xfId="1" quotePrefix="1" applyFont="1" applyBorder="1" applyAlignment="1">
      <alignment wrapText="1"/>
    </xf>
    <xf numFmtId="0" fontId="13" fillId="3" borderId="29" xfId="1" quotePrefix="1" applyFont="1" applyFill="1" applyBorder="1" applyAlignment="1">
      <alignment wrapText="1"/>
    </xf>
    <xf numFmtId="0" fontId="13" fillId="0" borderId="29" xfId="1" quotePrefix="1" applyFont="1" applyBorder="1" applyAlignment="1">
      <alignment wrapText="1"/>
    </xf>
    <xf numFmtId="0" fontId="14" fillId="2" borderId="0" xfId="0" applyFont="1" applyFill="1"/>
    <xf numFmtId="0" fontId="3" fillId="2" borderId="0" xfId="0" applyFont="1" applyFill="1"/>
    <xf numFmtId="0" fontId="4" fillId="2" borderId="6" xfId="0" applyFont="1" applyFill="1" applyBorder="1"/>
    <xf numFmtId="0" fontId="0" fillId="0" borderId="13" xfId="0" applyBorder="1"/>
    <xf numFmtId="0" fontId="3" fillId="2" borderId="0" xfId="0" applyFont="1" applyFill="1" applyAlignment="1">
      <alignment horizontal="right"/>
    </xf>
    <xf numFmtId="0" fontId="17" fillId="0" borderId="0" xfId="1" applyFont="1" applyAlignment="1">
      <alignment wrapText="1"/>
    </xf>
    <xf numFmtId="0" fontId="22" fillId="0" borderId="0" xfId="0" applyFont="1" applyAlignment="1">
      <alignment wrapText="1"/>
    </xf>
    <xf numFmtId="0" fontId="22" fillId="0" borderId="12" xfId="0" applyFont="1" applyBorder="1" applyAlignment="1">
      <alignment horizontal="center" vertical="center" wrapText="1"/>
    </xf>
    <xf numFmtId="0" fontId="23" fillId="0" borderId="12" xfId="0" applyFont="1" applyBorder="1" applyAlignment="1">
      <alignment wrapText="1"/>
    </xf>
    <xf numFmtId="0" fontId="17" fillId="2" borderId="0" xfId="1" applyFont="1" applyFill="1"/>
    <xf numFmtId="0" fontId="0" fillId="2" borderId="0" xfId="0" applyFill="1"/>
    <xf numFmtId="0" fontId="16" fillId="2" borderId="0" xfId="0" applyFont="1" applyFill="1"/>
    <xf numFmtId="0" fontId="0" fillId="2" borderId="0" xfId="0" applyFill="1" applyAlignment="1">
      <alignment horizontal="center"/>
    </xf>
    <xf numFmtId="16" fontId="0" fillId="2" borderId="0" xfId="0" applyNumberForma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15" fillId="2" borderId="0" xfId="0" applyFont="1" applyFill="1"/>
    <xf numFmtId="0" fontId="15" fillId="2" borderId="0" xfId="0" applyFont="1" applyFill="1" applyAlignment="1">
      <alignment horizontal="left"/>
    </xf>
    <xf numFmtId="0" fontId="4" fillId="2" borderId="0" xfId="0" applyFont="1" applyFill="1" applyAlignment="1">
      <alignment horizontal="left" vertical="center"/>
    </xf>
    <xf numFmtId="0" fontId="4" fillId="2" borderId="0" xfId="1" applyFont="1" applyFill="1" applyAlignment="1" applyProtection="1">
      <alignment horizontal="left" vertical="center"/>
    </xf>
    <xf numFmtId="0" fontId="5" fillId="2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19" xfId="0" applyFill="1" applyBorder="1"/>
    <xf numFmtId="16" fontId="0" fillId="2" borderId="20" xfId="0" applyNumberFormat="1" applyFill="1" applyBorder="1"/>
    <xf numFmtId="0" fontId="16" fillId="2" borderId="20" xfId="0" applyFont="1" applyFill="1" applyBorder="1"/>
    <xf numFmtId="0" fontId="0" fillId="2" borderId="21" xfId="0" applyFill="1" applyBorder="1"/>
    <xf numFmtId="0" fontId="16" fillId="2" borderId="13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4" fillId="2" borderId="15" xfId="0" applyFont="1" applyFill="1" applyBorder="1"/>
    <xf numFmtId="0" fontId="16" fillId="2" borderId="21" xfId="0" applyFont="1" applyFill="1" applyBorder="1"/>
    <xf numFmtId="0" fontId="4" fillId="2" borderId="21" xfId="0" applyFont="1" applyFill="1" applyBorder="1"/>
    <xf numFmtId="0" fontId="0" fillId="2" borderId="16" xfId="0" applyFill="1" applyBorder="1"/>
    <xf numFmtId="0" fontId="4" fillId="2" borderId="17" xfId="0" applyFont="1" applyFill="1" applyBorder="1"/>
    <xf numFmtId="0" fontId="4" fillId="2" borderId="28" xfId="0" applyFont="1" applyFill="1" applyBorder="1"/>
    <xf numFmtId="0" fontId="4" fillId="2" borderId="51" xfId="0" applyFont="1" applyFill="1" applyBorder="1" applyAlignment="1">
      <alignment horizontal="left"/>
    </xf>
    <xf numFmtId="0" fontId="2" fillId="2" borderId="0" xfId="0" applyFont="1" applyFill="1"/>
    <xf numFmtId="0" fontId="21" fillId="2" borderId="0" xfId="0" applyFont="1" applyFill="1"/>
    <xf numFmtId="0" fontId="8" fillId="2" borderId="4" xfId="1" applyFont="1" applyFill="1" applyBorder="1" applyAlignment="1">
      <alignment horizontal="center"/>
    </xf>
    <xf numFmtId="0" fontId="8" fillId="2" borderId="5" xfId="1" applyFont="1" applyFill="1" applyBorder="1" applyAlignment="1">
      <alignment horizontal="center"/>
    </xf>
    <xf numFmtId="0" fontId="4" fillId="2" borderId="12" xfId="1" applyFont="1" applyFill="1" applyBorder="1" applyAlignment="1">
      <alignment horizontal="left"/>
    </xf>
    <xf numFmtId="0" fontId="4" fillId="2" borderId="0" xfId="1" applyFont="1" applyFill="1" applyBorder="1" applyAlignment="1">
      <alignment horizontal="left"/>
    </xf>
    <xf numFmtId="0" fontId="4" fillId="2" borderId="25" xfId="1" applyFont="1" applyFill="1" applyBorder="1" applyAlignment="1">
      <alignment horizontal="center"/>
    </xf>
    <xf numFmtId="16" fontId="4" fillId="2" borderId="0" xfId="0" applyNumberFormat="1" applyFont="1" applyFill="1" applyAlignment="1">
      <alignment horizontal="left"/>
    </xf>
    <xf numFmtId="0" fontId="4" fillId="2" borderId="28" xfId="0" applyFont="1" applyFill="1" applyBorder="1" applyAlignment="1">
      <alignment horizontal="right"/>
    </xf>
    <xf numFmtId="0" fontId="4" fillId="2" borderId="29" xfId="0" applyFont="1" applyFill="1" applyBorder="1"/>
    <xf numFmtId="0" fontId="24" fillId="2" borderId="0" xfId="0" applyFont="1" applyFill="1" applyAlignment="1">
      <alignment vertical="center" wrapText="1"/>
    </xf>
    <xf numFmtId="0" fontId="18" fillId="2" borderId="0" xfId="0" applyFont="1" applyFill="1" applyAlignment="1">
      <alignment vertical="center" wrapText="1"/>
    </xf>
    <xf numFmtId="0" fontId="28" fillId="2" borderId="0" xfId="1" applyFont="1" applyFill="1"/>
    <xf numFmtId="0" fontId="29" fillId="2" borderId="0" xfId="0" applyFont="1" applyFill="1"/>
    <xf numFmtId="0" fontId="31" fillId="2" borderId="0" xfId="0" applyFont="1" applyFill="1"/>
    <xf numFmtId="0" fontId="30" fillId="2" borderId="0" xfId="1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23" fillId="0" borderId="0" xfId="0" applyFont="1" applyAlignment="1">
      <alignment wrapText="1"/>
    </xf>
    <xf numFmtId="0" fontId="1" fillId="2" borderId="0" xfId="1" quotePrefix="1" applyFill="1"/>
    <xf numFmtId="0" fontId="14" fillId="2" borderId="0" xfId="0" applyFont="1" applyFill="1" applyAlignment="1">
      <alignment horizontal="left"/>
    </xf>
    <xf numFmtId="0" fontId="13" fillId="3" borderId="23" xfId="1" applyFont="1" applyFill="1" applyBorder="1" applyAlignment="1">
      <alignment wrapText="1"/>
    </xf>
    <xf numFmtId="0" fontId="13" fillId="0" borderId="23" xfId="1" applyFont="1" applyBorder="1" applyAlignment="1">
      <alignment wrapText="1"/>
    </xf>
    <xf numFmtId="0" fontId="13" fillId="3" borderId="24" xfId="1" applyFont="1" applyFill="1" applyBorder="1" applyAlignment="1">
      <alignment wrapText="1"/>
    </xf>
    <xf numFmtId="0" fontId="13" fillId="3" borderId="13" xfId="1" applyFont="1" applyFill="1" applyBorder="1" applyAlignment="1">
      <alignment wrapText="1"/>
    </xf>
    <xf numFmtId="0" fontId="13" fillId="0" borderId="13" xfId="1" applyFont="1" applyBorder="1" applyAlignment="1">
      <alignment wrapText="1"/>
    </xf>
    <xf numFmtId="0" fontId="13" fillId="3" borderId="26" xfId="1" applyFont="1" applyFill="1" applyBorder="1" applyAlignment="1">
      <alignment wrapText="1"/>
    </xf>
    <xf numFmtId="0" fontId="22" fillId="0" borderId="0" xfId="0" applyFont="1" applyAlignment="1">
      <alignment horizontal="center" vertical="center" wrapText="1"/>
    </xf>
    <xf numFmtId="0" fontId="17" fillId="0" borderId="22" xfId="1" applyFont="1" applyBorder="1" applyAlignment="1">
      <alignment horizontal="center" vertical="center"/>
    </xf>
    <xf numFmtId="0" fontId="17" fillId="0" borderId="25" xfId="1" applyFont="1" applyBorder="1" applyAlignment="1">
      <alignment horizontal="center" vertical="center" wrapText="1"/>
    </xf>
    <xf numFmtId="0" fontId="17" fillId="0" borderId="27" xfId="1" applyFont="1" applyBorder="1" applyAlignment="1">
      <alignment horizontal="center" vertical="center" wrapText="1"/>
    </xf>
    <xf numFmtId="0" fontId="17" fillId="0" borderId="22" xfId="1" applyFont="1" applyBorder="1" applyAlignment="1">
      <alignment horizontal="center" vertical="center" wrapText="1"/>
    </xf>
    <xf numFmtId="0" fontId="13" fillId="0" borderId="56" xfId="1" quotePrefix="1" applyFont="1" applyBorder="1" applyAlignment="1">
      <alignment wrapText="1"/>
    </xf>
    <xf numFmtId="0" fontId="13" fillId="3" borderId="56" xfId="1" quotePrefix="1" applyFont="1" applyFill="1" applyBorder="1" applyAlignment="1">
      <alignment wrapText="1"/>
    </xf>
    <xf numFmtId="0" fontId="13" fillId="0" borderId="57" xfId="1" quotePrefix="1" applyFont="1" applyBorder="1" applyAlignment="1">
      <alignment wrapText="1"/>
    </xf>
    <xf numFmtId="0" fontId="7" fillId="0" borderId="20" xfId="0" applyFont="1" applyBorder="1" applyAlignment="1">
      <alignment wrapText="1"/>
    </xf>
    <xf numFmtId="0" fontId="6" fillId="3" borderId="20" xfId="0" applyFont="1" applyFill="1" applyBorder="1" applyAlignment="1">
      <alignment wrapText="1"/>
    </xf>
    <xf numFmtId="0" fontId="7" fillId="0" borderId="39" xfId="0" applyFont="1" applyBorder="1" applyAlignment="1">
      <alignment wrapText="1"/>
    </xf>
    <xf numFmtId="0" fontId="34" fillId="0" borderId="13" xfId="1" quotePrefix="1" applyFont="1" applyBorder="1" applyAlignment="1">
      <alignment wrapText="1"/>
    </xf>
    <xf numFmtId="0" fontId="17" fillId="0" borderId="22" xfId="1" applyFont="1" applyBorder="1" applyAlignment="1">
      <alignment horizontal="center" wrapText="1"/>
    </xf>
    <xf numFmtId="164" fontId="12" fillId="0" borderId="19" xfId="0" applyNumberFormat="1" applyFont="1" applyBorder="1" applyAlignment="1">
      <alignment horizontal="center" vertical="center"/>
    </xf>
    <xf numFmtId="164" fontId="12" fillId="0" borderId="20" xfId="0" applyNumberFormat="1" applyFont="1" applyBorder="1" applyAlignment="1">
      <alignment horizontal="center" vertical="center"/>
    </xf>
    <xf numFmtId="164" fontId="12" fillId="0" borderId="21" xfId="0" applyNumberFormat="1" applyFont="1" applyBorder="1" applyAlignment="1">
      <alignment horizontal="center" vertical="center"/>
    </xf>
    <xf numFmtId="0" fontId="9" fillId="4" borderId="19" xfId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center" vertical="center" wrapText="1"/>
    </xf>
    <xf numFmtId="0" fontId="9" fillId="4" borderId="21" xfId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4" borderId="13" xfId="1" quotePrefix="1" applyFont="1" applyFill="1" applyBorder="1" applyAlignment="1">
      <alignment horizontal="center" vertical="center" wrapText="1"/>
    </xf>
    <xf numFmtId="0" fontId="9" fillId="4" borderId="13" xfId="1" applyFont="1" applyFill="1" applyBorder="1" applyAlignment="1">
      <alignment horizontal="center" vertical="center" wrapText="1"/>
    </xf>
    <xf numFmtId="0" fontId="26" fillId="2" borderId="19" xfId="1" applyFont="1" applyFill="1" applyBorder="1" applyAlignment="1">
      <alignment horizontal="center" vertical="center" wrapText="1"/>
    </xf>
    <xf numFmtId="0" fontId="26" fillId="2" borderId="20" xfId="1" applyFont="1" applyFill="1" applyBorder="1" applyAlignment="1">
      <alignment horizontal="center" vertical="center" wrapText="1"/>
    </xf>
    <xf numFmtId="0" fontId="26" fillId="2" borderId="21" xfId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4" borderId="19" xfId="1" quotePrefix="1" applyFont="1" applyFill="1" applyBorder="1" applyAlignment="1">
      <alignment horizontal="center" vertical="center" wrapText="1"/>
    </xf>
    <xf numFmtId="0" fontId="9" fillId="4" borderId="20" xfId="1" quotePrefix="1" applyFont="1" applyFill="1" applyBorder="1" applyAlignment="1">
      <alignment horizontal="center" vertical="center" wrapText="1"/>
    </xf>
    <xf numFmtId="0" fontId="9" fillId="4" borderId="21" xfId="1" quotePrefix="1" applyFont="1" applyFill="1" applyBorder="1" applyAlignment="1">
      <alignment horizontal="center" vertical="center" wrapText="1"/>
    </xf>
    <xf numFmtId="0" fontId="25" fillId="2" borderId="19" xfId="1" applyFont="1" applyFill="1" applyBorder="1" applyAlignment="1">
      <alignment horizontal="center" vertical="center" wrapText="1"/>
    </xf>
    <xf numFmtId="0" fontId="25" fillId="2" borderId="20" xfId="1" applyFont="1" applyFill="1" applyBorder="1" applyAlignment="1">
      <alignment horizontal="center" vertical="center" wrapText="1"/>
    </xf>
    <xf numFmtId="0" fontId="25" fillId="2" borderId="2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2" borderId="18" xfId="0" applyFont="1" applyFill="1" applyBorder="1" applyAlignment="1">
      <alignment horizontal="center" vertical="center" wrapText="1"/>
    </xf>
    <xf numFmtId="0" fontId="32" fillId="4" borderId="4" xfId="1" applyFont="1" applyFill="1" applyBorder="1" applyAlignment="1">
      <alignment horizontal="center" vertical="center" wrapText="1"/>
    </xf>
    <xf numFmtId="0" fontId="32" fillId="4" borderId="5" xfId="1" applyFont="1" applyFill="1" applyBorder="1" applyAlignment="1">
      <alignment horizontal="center" vertical="center" wrapText="1"/>
    </xf>
    <xf numFmtId="0" fontId="32" fillId="4" borderId="6" xfId="1" applyFont="1" applyFill="1" applyBorder="1" applyAlignment="1">
      <alignment horizontal="center" vertical="center" wrapText="1"/>
    </xf>
    <xf numFmtId="0" fontId="32" fillId="4" borderId="8" xfId="1" applyFont="1" applyFill="1" applyBorder="1" applyAlignment="1">
      <alignment horizontal="center" vertical="center" wrapText="1"/>
    </xf>
    <xf numFmtId="0" fontId="32" fillId="4" borderId="9" xfId="1" applyFont="1" applyFill="1" applyBorder="1" applyAlignment="1">
      <alignment horizontal="center" vertical="center" wrapText="1"/>
    </xf>
    <xf numFmtId="0" fontId="32" fillId="4" borderId="10" xfId="1" applyFont="1" applyFill="1" applyBorder="1" applyAlignment="1">
      <alignment horizontal="center" vertical="center" wrapText="1"/>
    </xf>
    <xf numFmtId="0" fontId="27" fillId="0" borderId="14" xfId="1" applyFont="1" applyBorder="1" applyAlignment="1">
      <alignment horizontal="center"/>
    </xf>
    <xf numFmtId="0" fontId="27" fillId="0" borderId="53" xfId="1" applyFont="1" applyBorder="1" applyAlignment="1">
      <alignment horizontal="center"/>
    </xf>
    <xf numFmtId="0" fontId="27" fillId="0" borderId="15" xfId="1" applyFont="1" applyBorder="1" applyAlignment="1">
      <alignment horizontal="center"/>
    </xf>
    <xf numFmtId="0" fontId="27" fillId="0" borderId="54" xfId="1" applyFont="1" applyBorder="1" applyAlignment="1">
      <alignment horizontal="center"/>
    </xf>
    <xf numFmtId="0" fontId="27" fillId="0" borderId="18" xfId="1" applyFont="1" applyBorder="1" applyAlignment="1">
      <alignment horizontal="center"/>
    </xf>
    <xf numFmtId="0" fontId="27" fillId="0" borderId="55" xfId="1" applyFont="1" applyBorder="1" applyAlignment="1">
      <alignment horizontal="center"/>
    </xf>
    <xf numFmtId="0" fontId="30" fillId="2" borderId="13" xfId="1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left"/>
    </xf>
    <xf numFmtId="0" fontId="4" fillId="0" borderId="42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39" xfId="0" applyFont="1" applyBorder="1" applyAlignment="1">
      <alignment horizontal="left"/>
    </xf>
    <xf numFmtId="0" fontId="19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1" applyFont="1" applyFill="1" applyAlignment="1" applyProtection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7" fillId="2" borderId="0" xfId="1" applyFont="1" applyFill="1" applyAlignment="1">
      <alignment horizontal="left"/>
    </xf>
    <xf numFmtId="0" fontId="18" fillId="2" borderId="0" xfId="0" applyFont="1" applyFill="1" applyAlignment="1">
      <alignment horizontal="left" vertical="center"/>
    </xf>
    <xf numFmtId="165" fontId="4" fillId="2" borderId="0" xfId="0" applyNumberFormat="1" applyFont="1" applyFill="1" applyAlignment="1">
      <alignment horizontal="center"/>
    </xf>
    <xf numFmtId="0" fontId="4" fillId="3" borderId="40" xfId="0" applyFont="1" applyFill="1" applyBorder="1" applyAlignment="1">
      <alignment horizontal="left"/>
    </xf>
    <xf numFmtId="0" fontId="4" fillId="3" borderId="42" xfId="0" applyFont="1" applyFill="1" applyBorder="1" applyAlignment="1">
      <alignment horizontal="left"/>
    </xf>
    <xf numFmtId="0" fontId="4" fillId="3" borderId="41" xfId="0" applyFont="1" applyFill="1" applyBorder="1" applyAlignment="1">
      <alignment horizontal="left"/>
    </xf>
    <xf numFmtId="0" fontId="4" fillId="3" borderId="19" xfId="0" applyFont="1" applyFill="1" applyBorder="1" applyAlignment="1">
      <alignment horizontal="left"/>
    </xf>
    <xf numFmtId="0" fontId="4" fillId="3" borderId="21" xfId="0" applyFont="1" applyFill="1" applyBorder="1" applyAlignment="1">
      <alignment horizontal="left"/>
    </xf>
    <xf numFmtId="0" fontId="4" fillId="3" borderId="39" xfId="0" applyFont="1" applyFill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4" fillId="0" borderId="38" xfId="0" applyFont="1" applyBorder="1" applyAlignment="1">
      <alignment horizontal="left"/>
    </xf>
    <xf numFmtId="0" fontId="4" fillId="0" borderId="37" xfId="0" applyFont="1" applyBorder="1" applyAlignment="1">
      <alignment horizontal="left"/>
    </xf>
    <xf numFmtId="0" fontId="4" fillId="3" borderId="36" xfId="0" applyFont="1" applyFill="1" applyBorder="1" applyAlignment="1">
      <alignment horizontal="left"/>
    </xf>
    <xf numFmtId="0" fontId="4" fillId="3" borderId="38" xfId="0" applyFont="1" applyFill="1" applyBorder="1" applyAlignment="1">
      <alignment horizontal="left"/>
    </xf>
    <xf numFmtId="0" fontId="4" fillId="3" borderId="37" xfId="0" applyFont="1" applyFill="1" applyBorder="1" applyAlignment="1">
      <alignment horizontal="left"/>
    </xf>
    <xf numFmtId="0" fontId="4" fillId="3" borderId="40" xfId="0" applyFont="1" applyFill="1" applyBorder="1"/>
    <xf numFmtId="0" fontId="4" fillId="3" borderId="41" xfId="0" applyFont="1" applyFill="1" applyBorder="1"/>
    <xf numFmtId="0" fontId="4" fillId="3" borderId="36" xfId="0" applyFont="1" applyFill="1" applyBorder="1"/>
    <xf numFmtId="0" fontId="4" fillId="3" borderId="37" xfId="0" applyFont="1" applyFill="1" applyBorder="1"/>
    <xf numFmtId="0" fontId="4" fillId="0" borderId="19" xfId="0" applyFont="1" applyBorder="1"/>
    <xf numFmtId="0" fontId="4" fillId="0" borderId="39" xfId="0" applyFont="1" applyBorder="1"/>
    <xf numFmtId="0" fontId="4" fillId="0" borderId="36" xfId="0" applyFont="1" applyBorder="1"/>
    <xf numFmtId="0" fontId="4" fillId="0" borderId="37" xfId="0" applyFont="1" applyBorder="1"/>
    <xf numFmtId="0" fontId="4" fillId="0" borderId="40" xfId="0" applyFont="1" applyBorder="1"/>
    <xf numFmtId="0" fontId="4" fillId="0" borderId="41" xfId="0" applyFont="1" applyBorder="1"/>
    <xf numFmtId="0" fontId="4" fillId="3" borderId="19" xfId="0" applyFont="1" applyFill="1" applyBorder="1"/>
    <xf numFmtId="0" fontId="4" fillId="3" borderId="39" xfId="0" applyFont="1" applyFill="1" applyBorder="1"/>
    <xf numFmtId="0" fontId="4" fillId="0" borderId="43" xfId="0" applyFont="1" applyBorder="1" applyAlignment="1">
      <alignment horizontal="left"/>
    </xf>
    <xf numFmtId="0" fontId="4" fillId="0" borderId="44" xfId="0" applyFont="1" applyBorder="1" applyAlignment="1">
      <alignment horizontal="left"/>
    </xf>
    <xf numFmtId="0" fontId="10" fillId="2" borderId="5" xfId="0" applyFont="1" applyFill="1" applyBorder="1"/>
    <xf numFmtId="0" fontId="4" fillId="2" borderId="5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17" fillId="2" borderId="0" xfId="1" applyFont="1" applyFill="1" applyAlignment="1">
      <alignment horizontal="center" vertical="center"/>
    </xf>
    <xf numFmtId="0" fontId="3" fillId="2" borderId="2" xfId="1" applyFont="1" applyFill="1" applyBorder="1" applyAlignment="1" applyProtection="1">
      <alignment horizontal="right"/>
    </xf>
    <xf numFmtId="0" fontId="3" fillId="2" borderId="3" xfId="1" quotePrefix="1" applyFont="1" applyFill="1" applyBorder="1" applyAlignment="1" applyProtection="1">
      <alignment horizontal="right"/>
    </xf>
    <xf numFmtId="0" fontId="4" fillId="2" borderId="12" xfId="1" applyFont="1" applyFill="1" applyBorder="1" applyAlignment="1">
      <alignment horizontal="left"/>
    </xf>
    <xf numFmtId="0" fontId="4" fillId="2" borderId="0" xfId="1" applyFont="1" applyFill="1" applyBorder="1" applyAlignment="1">
      <alignment horizontal="left"/>
    </xf>
    <xf numFmtId="0" fontId="4" fillId="2" borderId="25" xfId="1" applyFont="1" applyFill="1" applyBorder="1" applyAlignment="1">
      <alignment horizontal="left"/>
    </xf>
    <xf numFmtId="0" fontId="4" fillId="2" borderId="13" xfId="1" applyFont="1" applyFill="1" applyBorder="1" applyAlignment="1">
      <alignment horizontal="left"/>
    </xf>
    <xf numFmtId="0" fontId="4" fillId="2" borderId="26" xfId="1" applyFont="1" applyFill="1" applyBorder="1" applyAlignment="1">
      <alignment horizontal="left"/>
    </xf>
    <xf numFmtId="0" fontId="4" fillId="2" borderId="12" xfId="0" applyFont="1" applyFill="1" applyBorder="1"/>
    <xf numFmtId="0" fontId="4" fillId="2" borderId="0" xfId="0" applyFont="1" applyFill="1"/>
    <xf numFmtId="0" fontId="4" fillId="2" borderId="22" xfId="1" applyFont="1" applyFill="1" applyBorder="1" applyAlignment="1">
      <alignment horizontal="left"/>
    </xf>
    <xf numFmtId="0" fontId="4" fillId="2" borderId="23" xfId="1" applyFont="1" applyFill="1" applyBorder="1" applyAlignment="1">
      <alignment horizontal="left"/>
    </xf>
    <xf numFmtId="0" fontId="4" fillId="2" borderId="24" xfId="1" applyFont="1" applyFill="1" applyBorder="1" applyAlignment="1">
      <alignment horizontal="left"/>
    </xf>
    <xf numFmtId="0" fontId="4" fillId="2" borderId="27" xfId="1" applyFont="1" applyFill="1" applyBorder="1" applyAlignment="1">
      <alignment horizontal="left"/>
    </xf>
    <xf numFmtId="0" fontId="4" fillId="2" borderId="28" xfId="1" applyFont="1" applyFill="1" applyBorder="1" applyAlignment="1">
      <alignment horizontal="left"/>
    </xf>
    <xf numFmtId="0" fontId="4" fillId="2" borderId="29" xfId="1" applyFont="1" applyFill="1" applyBorder="1" applyAlignment="1">
      <alignment horizontal="left"/>
    </xf>
    <xf numFmtId="16" fontId="4" fillId="2" borderId="25" xfId="1" applyNumberFormat="1" applyFont="1" applyFill="1" applyBorder="1" applyAlignment="1">
      <alignment horizontal="left"/>
    </xf>
    <xf numFmtId="20" fontId="4" fillId="2" borderId="25" xfId="1" applyNumberFormat="1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1" xfId="0" applyFont="1" applyFill="1" applyBorder="1" applyAlignment="1">
      <alignment horizontal="left"/>
    </xf>
    <xf numFmtId="0" fontId="3" fillId="2" borderId="2" xfId="1" quotePrefix="1" applyFont="1" applyFill="1" applyBorder="1" applyAlignment="1" applyProtection="1">
      <alignment horizontal="right"/>
    </xf>
    <xf numFmtId="0" fontId="4" fillId="2" borderId="11" xfId="1" applyFont="1" applyFill="1" applyBorder="1" applyAlignment="1">
      <alignment horizontal="left"/>
    </xf>
    <xf numFmtId="0" fontId="17" fillId="2" borderId="0" xfId="1" applyFont="1" applyFill="1" applyAlignment="1">
      <alignment horizontal="center"/>
    </xf>
    <xf numFmtId="0" fontId="0" fillId="2" borderId="52" xfId="0" applyFill="1" applyBorder="1"/>
    <xf numFmtId="0" fontId="33" fillId="2" borderId="13" xfId="1" applyFont="1" applyFill="1" applyBorder="1" applyAlignment="1">
      <alignment horizontal="center" vertical="center" wrapText="1"/>
    </xf>
    <xf numFmtId="0" fontId="13" fillId="3" borderId="24" xfId="1" quotePrefix="1" applyFont="1" applyFill="1" applyBorder="1" applyAlignment="1">
      <alignment wrapText="1"/>
    </xf>
    <xf numFmtId="0" fontId="17" fillId="0" borderId="19" xfId="1" applyFont="1" applyBorder="1" applyAlignment="1">
      <alignment horizontal="center" vertical="center" wrapText="1"/>
    </xf>
    <xf numFmtId="0" fontId="17" fillId="0" borderId="21" xfId="1" applyFont="1" applyBorder="1" applyAlignment="1">
      <alignment horizontal="center" vertical="center" wrapText="1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bf86cef73d5f7252/Documenten/algemene%20keukengegevens%207.xlsx" TargetMode="External"/><Relationship Id="rId1" Type="http://schemas.openxmlformats.org/officeDocument/2006/relationships/externalLinkPath" Target="algemene%20keukengegevens%2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euzeblad"/>
      <sheetName val="Blad1"/>
      <sheetName val="recepturen"/>
      <sheetName val="samenstellig kaartgerechten"/>
      <sheetName val="menu's en losse suggesties"/>
      <sheetName val="klant en printer versies"/>
      <sheetName val="productlijst"/>
      <sheetName val="formulieren en lijsten"/>
      <sheetName val="partyplanning"/>
      <sheetName val="reserveringssheets"/>
      <sheetName val="mediaversies"/>
      <sheetName val="Allergenen"/>
      <sheetName val="basissaus"/>
      <sheetName val="pepersaus"/>
      <sheetName val="champignonsaus"/>
      <sheetName val="stroganoffsaus"/>
      <sheetName val="mosterdsaus"/>
      <sheetName val="satésaus"/>
      <sheetName val="tuinkruidensaus"/>
      <sheetName val="jaegersaus"/>
      <sheetName val="tomatensoep"/>
      <sheetName val="uiensoep"/>
      <sheetName val="brocollisoep"/>
      <sheetName val="aspergesoep"/>
      <sheetName val="tomatensalsa"/>
      <sheetName val="basisdressing"/>
      <sheetName val="honingmosterd dressing"/>
      <sheetName val="cocktaildressing"/>
      <sheetName val="kruidenpluk"/>
      <sheetName val="aioli"/>
      <sheetName val="kruidenboter"/>
      <sheetName val="courgettesoep"/>
      <sheetName val="antiboise"/>
      <sheetName val="veganistische salade"/>
      <sheetName val="bevergroenten"/>
      <sheetName val="kipsate"/>
      <sheetName val="kipreepjes"/>
      <sheetName val="lakmarinade s.r."/>
      <sheetName val="kruidenrub v-haas"/>
      <sheetName val="kruidenrub kip"/>
      <sheetName val="kruidenrub bief"/>
      <sheetName val="baverois fruit"/>
      <sheetName val="appel-kersen vulling"/>
      <sheetName val="groentenstrudel"/>
      <sheetName val="gamba's banaan kerrie"/>
      <sheetName val="bierbeslag"/>
      <sheetName val="remouladesaus"/>
      <sheetName val="stoofperen"/>
      <sheetName val="vegan gegrilde groenten"/>
      <sheetName val="vis papillot"/>
      <sheetName val="gazpacho"/>
      <sheetName val="mango-tomaten salsa"/>
      <sheetName val="appelmoes"/>
      <sheetName val="erwtensoep"/>
      <sheetName val="balsamico saus"/>
      <sheetName val="amandel gesuikerd"/>
      <sheetName val="groente kruiden"/>
      <sheetName val="knoflookgamba's"/>
      <sheetName val="pannenkoekenbeslag"/>
      <sheetName val="appel noten herfst vulling"/>
      <sheetName val="mosselen achels"/>
      <sheetName val="baklava"/>
      <sheetName val="crumble deeg"/>
      <sheetName val="cakebeslag voor gev. cake"/>
      <sheetName val="knoflooksaus warm"/>
      <sheetName val="berner platte aardappel"/>
      <sheetName val="surinaamse bami"/>
      <sheetName val="bami goreng speciaal"/>
      <sheetName val="nasi goreng speciaal"/>
      <sheetName val="bastogne baverois"/>
      <sheetName val="fruitsalade"/>
      <sheetName val="kabeljauw"/>
      <sheetName val="uiensoepkaart"/>
      <sheetName val="italiaansesaus"/>
      <sheetName val="mosselenitaliaans"/>
      <sheetName val="mosselennaturel"/>
      <sheetName val="mosselenknoflook"/>
      <sheetName val="groentenstrudelkaart"/>
      <sheetName val="sliptong"/>
      <sheetName val="gele room"/>
      <sheetName val="herfstslofje"/>
      <sheetName val="kipbrochette"/>
      <sheetName val="boerenbrood bever"/>
      <sheetName val="tomatensoep kaart"/>
      <sheetName val="carpaccio"/>
      <sheetName val="scampispies"/>
      <sheetName val="zalmmoot papillot"/>
      <sheetName val="shoarmakruiden"/>
      <sheetName val="schnitzel kaart"/>
      <sheetName val="spareribs kaart"/>
      <sheetName val="halve haan kaart"/>
      <sheetName val="mixed grill kaart"/>
      <sheetName val="kipsate kaart"/>
      <sheetName val="biefstuk 200 kaart"/>
      <sheetName val="biefstuk 400 kaart"/>
      <sheetName val="T-bone kaart"/>
      <sheetName val="V-pork kaart"/>
      <sheetName val="rib-eye kaart"/>
      <sheetName val="broodje bever"/>
      <sheetName val="zalmbonbon"/>
      <sheetName val="boerenbrood zalm"/>
      <sheetName val="italiaanse bol carpaccio"/>
      <sheetName val="italiaanse bol brie"/>
      <sheetName val="italiaanse bol kipreepjes"/>
      <sheetName val="prins bernhard krieltjes"/>
      <sheetName val="pommes gratin"/>
      <sheetName val="rösti"/>
      <sheetName val="aardappelpuree"/>
      <sheetName val="roseval uit de oven"/>
      <sheetName val="pommes fondant"/>
      <sheetName val="hete kip"/>
      <sheetName val="drumsticksvleugels"/>
      <sheetName val="zalmtartaar"/>
      <sheetName val="whiskycocktailsaus"/>
      <sheetName val="la trappe wildstoof puree"/>
      <sheetName val="wildstoof"/>
      <sheetName val="aardappelpuree kaart"/>
      <sheetName val="broodjesbuffet roerei kv"/>
      <sheetName val="bbq assortimenten kv"/>
      <sheetName val="3 gangen menu's kv"/>
      <sheetName val="party-hapjes kv"/>
      <sheetName val="hapjes de luxe kv"/>
      <sheetName val="wildmenu kv"/>
      <sheetName val="vega + assisiaans kipmenu"/>
      <sheetName val="sportmenu 1"/>
      <sheetName val="sportmenu 2"/>
      <sheetName val="sportmenu 3"/>
      <sheetName val="sportmenu 4"/>
      <sheetName val="voorjaars suggestie '23"/>
      <sheetName val="asperges 2023"/>
      <sheetName val="mosselen kv"/>
      <sheetName val="mepcontrolelijst"/>
      <sheetName val="bereidingstijden"/>
      <sheetName val="kerstsuggesties 2022"/>
      <sheetName val="landenmenu jan"/>
      <sheetName val="landenmenu feb"/>
      <sheetName val="landenmenu mrt"/>
      <sheetName val="landenmenu apr"/>
      <sheetName val="landenmenu mei"/>
      <sheetName val="landenmenu jun"/>
      <sheetName val="landenmenu jul"/>
      <sheetName val="landenmenu aug"/>
      <sheetName val="landenmenu sept"/>
      <sheetName val="landenmenu okt"/>
      <sheetName val="landenmenu nov"/>
      <sheetName val="landenmenu dec"/>
      <sheetName val="bospaddestoelensoep"/>
      <sheetName val="jus de veau"/>
      <sheetName val="verse bouillon"/>
      <sheetName val="aardappelsoep"/>
      <sheetName val="jus van spinazie"/>
      <sheetName val="couscous met kip"/>
      <sheetName val="aardbeiencoulis"/>
      <sheetName val="hartige aardappel-prei taartjes"/>
      <sheetName val="zwarte peper mayo"/>
      <sheetName val="kinderwafel"/>
      <sheetName val="wafel chocosaus"/>
      <sheetName val="wafel vers fruit"/>
      <sheetName val="wafel advocaat"/>
      <sheetName val="wafel aardbeien"/>
      <sheetName val="wafel blauwe bessen"/>
      <sheetName val="wafel warme kersen"/>
      <sheetName val="wafel poedersuiker"/>
      <sheetName val="salade brie"/>
      <sheetName val="salade kip"/>
      <sheetName val="salade zalm"/>
      <sheetName val="salade chef"/>
      <sheetName val="bakje salade"/>
      <sheetName val="wastelijst"/>
      <sheetName val="telefoonlijst"/>
      <sheetName val="personeelsrooster"/>
      <sheetName val="bestellijst Hanos"/>
      <sheetName val="beknopt allergenenkaartje"/>
      <sheetName val="omzetsheet"/>
      <sheetName val="seizoenenkalender"/>
      <sheetName val="kindlunch"/>
      <sheetName val="ijscoupes"/>
      <sheetName val="lunch"/>
      <sheetName val="visgerechten"/>
      <sheetName val="specialiteiten"/>
      <sheetName val="vegetarisch"/>
      <sheetName val="kinddiner"/>
      <sheetName val="borrelhapjes"/>
      <sheetName val="diner"/>
      <sheetName val="maaltijdsalades"/>
      <sheetName val="wafels"/>
      <sheetName val="voorgerechten"/>
      <sheetName val="salade standaard"/>
      <sheetName val="salade afleidingen"/>
      <sheetName val="italiaansebol standaard"/>
      <sheetName val="italiaansebol afleidingen"/>
      <sheetName val="boerenbrood zalm foto"/>
      <sheetName val="omelet bord"/>
      <sheetName val="uitsmijter bord"/>
      <sheetName val="boernbrood bever"/>
      <sheetName val="gebruik bakjes"/>
      <sheetName val="leveranciers controle"/>
      <sheetName val="temp contr koel en vries"/>
      <sheetName val="bestellijst Sligro"/>
      <sheetName val="E-nummers"/>
      <sheetName val="vlees uit rund"/>
      <sheetName val="vlees uit varken"/>
      <sheetName val="vlees uit lam"/>
      <sheetName val="schoonmaakplan"/>
      <sheetName val="hoeveelheden kerstmarkt"/>
      <sheetName val="bospaddenstoelensoep "/>
      <sheetName val="nacho's menu"/>
      <sheetName val="sarma menu"/>
      <sheetName val="surinaams pasteitje menu"/>
      <sheetName val="bunny chow menu"/>
      <sheetName val="kerstsuggesties 2023"/>
      <sheetName val="truffelsaus"/>
      <sheetName val="rode uien chutney"/>
      <sheetName val="voorjaarslofje"/>
      <sheetName val="winterslofje"/>
      <sheetName val="zomerslofje aaedbei"/>
      <sheetName val="zomerslofje blauwe bes"/>
      <sheetName val="gambas en mosselen looksaus"/>
      <sheetName val="bief met boontjes"/>
      <sheetName val="gegrilde zalm met spinazie-jus"/>
      <sheetName val="ribeye met warme truffelsaus"/>
      <sheetName val="cuisson temperaturen"/>
      <sheetName val="salade geitenkaas blauwe bes"/>
      <sheetName val="tagliatelle scampitonijn"/>
      <sheetName val="tagliatelle gegrilde zalm"/>
      <sheetName val="tagliatelle assisiaanse kip"/>
      <sheetName val="appelstrudel"/>
      <sheetName val="raclette"/>
      <sheetName val="hete uiensaus"/>
      <sheetName val="karamel saus"/>
      <sheetName val="chili con carne"/>
      <sheetName val="uitrekenblad"/>
      <sheetName val="warme kersen"/>
      <sheetName val="b.br. geitenkaasappel"/>
      <sheetName val="salade geitenkaas appel"/>
      <sheetName val="tapasplank"/>
      <sheetName val="wrap gerookte zalm"/>
      <sheetName val="wrap pittige kip"/>
      <sheetName val="wrap carpaccio"/>
      <sheetName val="wrap gamba's"/>
      <sheetName val="churros"/>
      <sheetName val="uitsmijter ham kaas"/>
      <sheetName val="omelet ham kaas"/>
      <sheetName val="uitsmijter bever"/>
      <sheetName val="omelet bever"/>
      <sheetName val="kinder uitsmijter nat"/>
      <sheetName val="kinder uitsmijter ham kaas"/>
      <sheetName val="kinder omelet nat"/>
      <sheetName val="kinder omelet ham kaas"/>
      <sheetName val="assisiaanse kip dijreepjes "/>
      <sheetName val="beurre noisette"/>
      <sheetName val="beurre meuniere"/>
      <sheetName val="varkenshaaspepersaus"/>
      <sheetName val="bavettespies"/>
      <sheetName val="gegrilde zalm witte wijnsaus"/>
      <sheetName val="hete kip met rijst en kouseband"/>
      <sheetName val="roose gerookte zalm"/>
      <sheetName val="kabeljauw antiboise"/>
      <sheetName val="salade pata negra"/>
      <sheetName val="coburger met meloen"/>
      <sheetName val="langz.geg. spek mango"/>
      <sheetName val="gamba knoflooksaus"/>
      <sheetName val="sucade met kriek"/>
      <sheetName val="standaard gewichten"/>
      <sheetName val="goulash soep"/>
      <sheetName val="keriiesoep witte kool"/>
      <sheetName val="pindasoep met kokos"/>
      <sheetName val="mosterdsoep"/>
      <sheetName val="3 kazensoep"/>
      <sheetName val="preisoep met rode paprika"/>
      <sheetName val="paprikasoep met bieslook"/>
      <sheetName val="pompoensoep"/>
      <sheetName val="champignonsoep gebonden"/>
      <sheetName val="champignonsoep helder"/>
      <sheetName val="trio selderijsoep"/>
      <sheetName val="cocq au vin"/>
      <sheetName val="kip-champignon ragout"/>
      <sheetName val="gemarineerde lamsrack"/>
      <sheetName val="vistrio in saus"/>
      <sheetName val="zalm in limoen gemarineerd"/>
      <sheetName val="kabeljauw in bladerdeeg"/>
      <sheetName val="ragout van zeevruchten"/>
      <sheetName val="vis in gerookt spek met mosterd"/>
      <sheetName val="warm gerookte zalm"/>
      <sheetName val="witbrood"/>
      <sheetName val="bruinbrood"/>
      <sheetName val="worstenbrood deeg"/>
      <sheetName val="soufle"/>
      <sheetName val="basisomelet"/>
      <sheetName val="meringues"/>
      <sheetName val="roerei"/>
      <sheetName val="gepocheerd ei"/>
      <sheetName val="sambal oelek"/>
      <sheetName val="gele sambal"/>
      <sheetName val="groene kruidenolie"/>
      <sheetName val="knoflookolie"/>
      <sheetName val="gerookt hout op olie"/>
      <sheetName val="garam masala"/>
      <sheetName val="sriracha"/>
      <sheetName val="limoensaus"/>
      <sheetName val="witte wijnsaus"/>
      <sheetName val="assisiaanse kipspies menu"/>
      <sheetName val="kerriesoep met ananas en kokos"/>
      <sheetName val="kerriesoep anan.kokos menu"/>
      <sheetName val="airfryer aardappelmarinade"/>
      <sheetName val="salade gerookte zalmmet ei"/>
      <sheetName val="sweet summernight"/>
      <sheetName val="eendenborst menu"/>
      <sheetName val="aardbeienkwark dessert"/>
      <sheetName val="gerookte kip cocktail"/>
      <sheetName val="paprikasoep huttenkase"/>
      <sheetName val="sop tailor"/>
      <sheetName val="courgettesoep omelet"/>
      <sheetName val="rosbief boontjessalade"/>
      <sheetName val="parmaham met frambozen"/>
      <sheetName val="dinervoedingswaarden"/>
      <sheetName val="koolhydraten en eiwitten"/>
      <sheetName val="black tigers"/>
      <sheetName val="tonijn menu"/>
      <sheetName val="biefstuk spiegelei"/>
      <sheetName val="kalkoen menu"/>
      <sheetName val="kipfilet menu"/>
      <sheetName val="koolvis menu"/>
      <sheetName val="kabeljauw menu"/>
      <sheetName val="ribeye menu(sport)"/>
      <sheetName val="paella"/>
      <sheetName val="parmaham citrus mayo"/>
      <sheetName val="succade in kriek menu"/>
      <sheetName val="stroganoffsoep"/>
      <sheetName val="meloen mango mix"/>
      <sheetName val="zalmtartaar op couscous"/>
      <sheetName val="pray the lord"/>
      <sheetName val="Mail list sligro"/>
      <sheetName val="toeslagen"/>
      <sheetName val="recepturenblad"/>
      <sheetName val="menublad"/>
      <sheetName val="sabayon choco-whisky"/>
      <sheetName val="suggestieblad"/>
      <sheetName val="rodeo patatoes"/>
      <sheetName val="rib eye asperges"/>
      <sheetName val="asperges gekookt"/>
      <sheetName val="i did it my way"/>
      <sheetName val="noten en zaden rijst"/>
      <sheetName val="paprikasaus"/>
      <sheetName val="berekeningenbufetten"/>
      <sheetName val="keuzelijst berekeningen"/>
      <sheetName val="bbq1 berekening"/>
      <sheetName val="bbq2 berekening"/>
      <sheetName val="bbq3 berekening"/>
      <sheetName val="bbq4 berekening"/>
      <sheetName val="bbq5 berekening"/>
      <sheetName val="bbq6 berekening"/>
      <sheetName val="bbq7 berekening"/>
      <sheetName val="bbq8 berekening"/>
      <sheetName val="bufet1 berekening"/>
      <sheetName val="bufet2 berekening"/>
      <sheetName val="bufet3 berekening"/>
      <sheetName val="menu1 berekening"/>
      <sheetName val="menu2 berekening"/>
      <sheetName val="menu3 berekening"/>
      <sheetName val="italiaanse tomatensoep"/>
      <sheetName val="broodjesbuffet standaard"/>
      <sheetName val="broodjesbuffet standaard bereke"/>
      <sheetName val="broodjesbuffet roerei"/>
      <sheetName val="spicy mango mayonaise"/>
      <sheetName val="tomatenketchup HM"/>
      <sheetName val="viskruiden eigenwijs"/>
      <sheetName val="tagliatelle scampi en ger. zalm"/>
      <sheetName val="tagliatelle varkenshaas"/>
      <sheetName val="tagliatelle vegetarisch"/>
      <sheetName val="pasta suggesties 2023"/>
      <sheetName val="verse pasta"/>
      <sheetName val="ravioli zalm"/>
      <sheetName val="ravioli scampi"/>
      <sheetName val="ravioli groene aspeges met ham"/>
      <sheetName val="ravioli gehakt"/>
      <sheetName val="ravioli varkenshaas"/>
      <sheetName val="ravioli paddestoelen"/>
      <sheetName val="creme schnitte"/>
      <sheetName val="kruidenboter vers"/>
      <sheetName val="blauwe bessen coulis"/>
      <sheetName val="gevulde portobello"/>
      <sheetName val="naanbrood"/>
      <sheetName val="witlofsoep kurkuma"/>
      <sheetName val="gevulde courgette"/>
      <sheetName val="gevulde paprika"/>
      <sheetName val="rijstsakade"/>
      <sheetName val="wrap coscous en ei"/>
      <sheetName val="homemade groenteburger"/>
      <sheetName val="flamkuchen appel, prei en brie"/>
      <sheetName val="plaatpizza met tofu"/>
      <sheetName val="traybake met roerei"/>
      <sheetName val="traybake pompoen geitenkaas"/>
      <sheetName val="vega lasagna"/>
      <sheetName val="ratatouille met quinoa"/>
      <sheetName val="vega paelle"/>
      <sheetName val="kerrie omelet"/>
      <sheetName val="boerenkoolstamp"/>
      <sheetName val="stamp witlof en appel"/>
      <sheetName val="zuurkoolstamp"/>
      <sheetName val="spruitjesstamppot"/>
      <sheetName val="hutspot"/>
      <sheetName val="snijbiet keeltjes"/>
      <sheetName val="stamppot spinazie met ui"/>
      <sheetName val="stamppot andijvie"/>
      <sheetName val="stamppot prei"/>
      <sheetName val="brocolli paprika"/>
      <sheetName val="witte kool rucola"/>
      <sheetName val="noedel gronten cashew"/>
      <sheetName val="omelet groenten brie"/>
      <sheetName val="prei noten kidneys"/>
      <sheetName val="chili tofu cashews rijst"/>
      <sheetName val="noedels asperges"/>
      <sheetName val="eierkoekenbeslag"/>
      <sheetName val="wafel beslag"/>
      <sheetName val="krentenbrood"/>
      <sheetName val="suikerbrood"/>
      <sheetName val="ciabatta"/>
      <sheetName val="stokbrood"/>
      <sheetName val="breekbrood"/>
      <sheetName val="turks brood"/>
      <sheetName val="banana Brulee"/>
      <sheetName val="panna cotta"/>
      <sheetName val="koe loe yuk"/>
      <sheetName val="rendang"/>
      <sheetName val="getoofde sucade"/>
      <sheetName val="schapenvlees in groentencurry"/>
      <sheetName val="vitello(tonato)"/>
      <sheetName val="char-sui spek"/>
      <sheetName val="buikspek langzaam"/>
      <sheetName val="buikspek pekelen"/>
      <sheetName val="Doedelzakstoof"/>
      <sheetName val="boboti"/>
      <sheetName val="varkensbrochette"/>
      <sheetName val="sarma(vulling)"/>
      <sheetName val="surinaams pasteitje vulling"/>
      <sheetName val="boeuf bourguignon"/>
      <sheetName val="goulash"/>
      <sheetName val="gepekelde gebraden varkensfilet"/>
      <sheetName val="gevulde procureur"/>
      <sheetName val="pijnboompitten bruneren"/>
      <sheetName val="pecannoteren gekarameliseerd"/>
      <sheetName val="kippenhok"/>
      <sheetName val="boeren pannenkoek"/>
      <sheetName val="hamkaas pannenkoek"/>
      <sheetName val="spekappel pannenkoek"/>
      <sheetName val="ger.zalm roomkaas pannenkoek"/>
      <sheetName val="parmaham pannenkoek"/>
      <sheetName val="shoarma pannenkoek"/>
      <sheetName val="frikandel speciaal pk"/>
      <sheetName val="hawaii pannenkoek"/>
      <sheetName val="banaan choco pannenkoek"/>
      <sheetName val="appel rozijnen pannenkoek"/>
      <sheetName val="spek brie pannenkoek"/>
      <sheetName val="blauwe bessen vanilleijs pk"/>
      <sheetName val="blauwe bessen geitenkaas pk"/>
      <sheetName val="gerookte kip eltehaver pk"/>
      <sheetName val="spek paprika kaas pk"/>
      <sheetName val="spek ham champ pk"/>
      <sheetName val="champuipapr pk"/>
      <sheetName val="hartigetompoes"/>
      <sheetName val="appelflappen"/>
      <sheetName val="perenflappen"/>
      <sheetName val="kersenflappen"/>
      <sheetName val="ham-kaas hapjes"/>
      <sheetName val="suacijzenbroodje"/>
      <sheetName val="kipkerriehapje"/>
      <sheetName val="gehaktbrood in bbqsaus"/>
      <sheetName val="lamsbout(schijf)"/>
      <sheetName val="lamskotelet"/>
      <sheetName val="huzarensalade"/>
      <sheetName val="rode bieten sal"/>
      <sheetName val="ham prei kerrie "/>
      <sheetName val="salami, kaas en tomaat"/>
      <sheetName val="salami kaas paprika"/>
      <sheetName val="brie met champignons"/>
      <sheetName val="brie met elitehaver"/>
      <sheetName val="rookworst zuurkool"/>
      <sheetName val="nachopannenkoek"/>
      <sheetName val="spareribs garen"/>
      <sheetName val="Achelse stoof"/>
      <sheetName val="schnitzels gepaneerd"/>
      <sheetName val="cordon bleu"/>
      <sheetName val="shoarma"/>
      <sheetName val="döner"/>
      <sheetName val="hachee"/>
      <sheetName val="nachogehakt"/>
      <sheetName val="lamsrack gemarineerd"/>
      <sheetName val="kalfskotelet"/>
      <sheetName val="gevulde varkenshaas"/>
      <sheetName val="procureur in speculaas"/>
      <sheetName val="hoh gehakt filo"/>
      <sheetName val="worst hoh gehakt ui"/>
      <sheetName val="worst hoh gehakt groenten"/>
      <sheetName val="kreeft in courtbouillon"/>
      <sheetName val="kalfsbouillon"/>
      <sheetName val="gebonden groentensoep"/>
      <sheetName val="koolraapsoep"/>
      <sheetName val="spruitessoep"/>
      <sheetName val="spinazie met ui en ei"/>
      <sheetName val="kippensoep"/>
      <sheetName val="pestoroomsoep"/>
      <sheetName val="thaise rode currysoep"/>
      <sheetName val="komkommersoep"/>
      <sheetName val="jonge prei met lenteui"/>
      <sheetName val="boerenkool kokos"/>
      <sheetName val="snijbietensoep"/>
      <sheetName val="witte kool rucola pesto"/>
      <sheetName val="koninginnesoep"/>
      <sheetName val="appelvenkelbouillon"/>
      <sheetName val="knolselder rettich walnoot"/>
      <sheetName val="kervel met ......."/>
      <sheetName val="zoete paprika"/>
      <sheetName val="fritatten"/>
      <sheetName val="bloemkool crumble"/>
      <sheetName val="gegrilde spruiten"/>
      <sheetName val="gerookte witlof"/>
      <sheetName val="aardbeien gelei"/>
      <sheetName val="vitello tonato"/>
      <sheetName val="tonijnmayonaise"/>
      <sheetName val="lasagne zalm"/>
      <sheetName val="lasagne bolo"/>
      <sheetName val="lasagne kip champignons"/>
      <sheetName val="veggie groentenlasagne"/>
      <sheetName val="roomsaus italiaanse kruiden"/>
      <sheetName val="bolognese saus"/>
      <sheetName val="carbonara saus"/>
      <sheetName val="vissaus sardientjes"/>
      <sheetName val="salsa verde"/>
      <sheetName val="garnalen bang bang"/>
      <sheetName val="saus bang bang"/>
      <sheetName val="broodje scampi bangbang"/>
      <sheetName val="TIPS"/>
      <sheetName val="pittige courgette met paksoi"/>
      <sheetName val="basilicumsoep met brie"/>
      <sheetName val="sinaasappelroomsaus"/>
      <sheetName val="venkelroomsaus"/>
      <sheetName val="venkel jus de veau"/>
      <sheetName val="venkelroomsoep met dille"/>
      <sheetName val="zachte witte broodjes"/>
      <sheetName val="pastasalade"/>
      <sheetName val="aardappelbeignet"/>
      <sheetName val="slamix"/>
      <sheetName val="champignons"/>
      <sheetName val="uienringen"/>
      <sheetName val="paprika"/>
      <sheetName val="spekblokjes"/>
      <sheetName val="walking dinner"/>
      <sheetName val="zuurkoolspek op z'n franks"/>
      <sheetName val="varkensvlees roomsaus noten"/>
      <sheetName val="scampi gepocheerd ei dilleboter"/>
      <sheetName val="bouillon van kombu"/>
      <sheetName val="hanensoep"/>
      <sheetName val="div. kruidenmixen"/>
      <sheetName val="romanoff"/>
      <sheetName val="muesli vanillemousse ijs"/>
      <sheetName val="spoom passievrucht citroensorbe"/>
      <sheetName val="passievruchtensorbetijs"/>
      <sheetName val="hangop met bramen"/>
      <sheetName val="groene asperges vanillesaus"/>
      <sheetName val="after eights baveroise"/>
      <sheetName val="ananas beignet"/>
      <sheetName val="appel beignet"/>
      <sheetName val="yuzu perencompote"/>
      <sheetName val="sinaasappel mintbaverois"/>
      <sheetName val="koffievanillemousse"/>
      <sheetName val="limoenbaverois"/>
      <sheetName val="lemon curd cheese met blauwe be"/>
      <sheetName val="cheviche met rabarbersap"/>
      <sheetName val="chocoplaat met noten"/>
      <sheetName val="vanillesaus"/>
      <sheetName val="pizzadeeg"/>
      <sheetName val="tompoes"/>
      <sheetName val="slofkoekjes"/>
      <sheetName val="kippendonner"/>
      <sheetName val="kippendijenstoof"/>
      <sheetName val="kip in preitje eitje"/>
      <sheetName val="spicy kip in cornflakes"/>
      <sheetName val="kiprollade"/>
      <sheetName val="gevulde kipfilet"/>
      <sheetName val="gevulde hele kip"/>
      <sheetName val="kip met boontjes in ketjap"/>
      <sheetName val="kip met omelet in pangangsaus"/>
      <sheetName val="maiskip met noten en brie"/>
      <sheetName val="kip met ango en ananas"/>
      <sheetName val="drumsticks my way"/>
      <sheetName val="drumsticks sweet summernight"/>
      <sheetName val="kip in kerriesaus"/>
      <sheetName val="hazenpeper"/>
      <sheetName val="kip gerookte zalm"/>
      <sheetName val="zoete konijnenstoof"/>
      <sheetName val="konijnenenbout"/>
      <sheetName val="hazerug"/>
      <sheetName val="madaillon van hert"/>
      <sheetName val="wildpastei"/>
      <sheetName val="patrijs"/>
      <sheetName val="elzasser wildpeper"/>
      <sheetName val="gevulde wildzwijnfilet"/>
      <sheetName val="wildzwijn kotelet"/>
      <sheetName val="haasfilet met cantharel"/>
      <sheetName val="hertenstoof met sjalot en bacon"/>
      <sheetName val="wildjus forresterfruit"/>
      <sheetName val="bospaddosaus"/>
      <sheetName val="sinaasappeljus, saus"/>
      <sheetName val="frambozenjus, saus"/>
      <sheetName val="peper-preisaus"/>
      <sheetName val="kerriesaus"/>
      <sheetName val="kreeftenjus, saus"/>
      <sheetName val="dillesaus"/>
      <sheetName val="beurre blanc"/>
      <sheetName val="zoete bruine basissaus"/>
      <sheetName val="brie met champignonsaus"/>
      <sheetName val="pangangsaus"/>
      <sheetName val="brie met preisaus"/>
      <sheetName val="pepersaus met walnoot"/>
      <sheetName val="rouille"/>
      <sheetName val="truffelmayo"/>
      <sheetName val="pesto"/>
      <sheetName val="fueounghai varkenshaas"/>
      <sheetName val="foeyonghai kip"/>
      <sheetName val="wrap gerookte zalm roomkaas"/>
      <sheetName val="wrap rosbief remoulade"/>
      <sheetName val="wrap beenham asperge"/>
      <sheetName val="wrap vitello tonato"/>
      <sheetName val="wrap kipkerrie"/>
      <sheetName val="wrap assisiaanse kip ananas"/>
      <sheetName val="wrap doner"/>
      <sheetName val="wrap scampi komkommer"/>
      <sheetName val="wrap scampi knoflook"/>
      <sheetName val="wrap pittige scampi"/>
      <sheetName val="roerbakmie vis"/>
      <sheetName val="roerbakmie kip"/>
      <sheetName val="roerbakmie runderreepjes"/>
      <sheetName val="rijst met scampie en zaden"/>
      <sheetName val="grove groenten stamppot"/>
      <sheetName val="appelcompote"/>
      <sheetName val="rabarber"/>
      <sheetName val="rabarber crumble"/>
      <sheetName val="pompoen compote"/>
      <sheetName val="aardappelpuree met nasikruiden"/>
      <sheetName val="pizza sate"/>
      <sheetName val="broodje bami"/>
      <sheetName val="prograttato"/>
      <sheetName val="kruidenzoutmix"/>
      <sheetName val="stokbr. toast ger. zalm"/>
      <sheetName val="stokbr. toast crabchunk salad"/>
      <sheetName val="stokbr. toast haring"/>
      <sheetName val="stokbr. toast parmaham meloen"/>
      <sheetName val="stokbr. toast gerookte paling"/>
      <sheetName val="stokbr. toast carpaccio"/>
      <sheetName val="stokbr. toast brie walnoot"/>
      <sheetName val="stokbr. toast filet american"/>
      <sheetName val="gehaktballetje snack"/>
      <sheetName val="mini quiche"/>
      <sheetName val="mini pizza"/>
      <sheetName val="mini pitta shoarma"/>
      <sheetName val="mini broodje hamburger"/>
      <sheetName val="drumsticks"/>
      <sheetName val="mini speklapjes"/>
      <sheetName val="nachos standaard"/>
      <sheetName val="breekbrood smeersels"/>
      <sheetName val="frankie goes to...bbqsaua"/>
      <sheetName val="varkenshaas kaart"/>
      <sheetName val="nov23"/>
      <sheetName val="dec23"/>
      <sheetName val="jan24"/>
      <sheetName val="feb24"/>
      <sheetName val="mrt24"/>
      <sheetName val="apr24"/>
      <sheetName val="mei24"/>
      <sheetName val="jun24"/>
      <sheetName val="jul24"/>
      <sheetName val="aug24"/>
      <sheetName val="sep24"/>
      <sheetName val="okt24"/>
      <sheetName val="nov24"/>
      <sheetName val="dec24"/>
      <sheetName val="jan25"/>
      <sheetName val="feb25"/>
      <sheetName val="mrt25"/>
      <sheetName val="apr25"/>
      <sheetName val="mei25"/>
      <sheetName val="jun25"/>
      <sheetName val="jul25"/>
      <sheetName val="aug25"/>
      <sheetName val="sep25"/>
      <sheetName val="okt25"/>
      <sheetName val="nov25"/>
      <sheetName val="dec25"/>
      <sheetName val="jan26"/>
      <sheetName val="reserveringsblad feestdagen"/>
      <sheetName val="kapselbeslag"/>
      <sheetName val="wildmarinade rode wijn"/>
      <sheetName val="tompoes vitello"/>
      <sheetName val="kreeft asprges"/>
      <sheetName val="kreeft mang"/>
      <sheetName val="tompoes met scampis"/>
      <sheetName val="lekkerbekje"/>
      <sheetName val="kibbeling"/>
      <sheetName val="dorade puree"/>
      <sheetName val="tongrolletjes"/>
      <sheetName val="sole meuniere"/>
      <sheetName val="kabeljauw met"/>
      <sheetName val="roodbaars met"/>
      <sheetName val="zalmfilet met"/>
      <sheetName val="tonijn met"/>
      <sheetName val="nijlbaars met"/>
      <sheetName val="heilbot met"/>
      <sheetName val="paling met"/>
      <sheetName val=" datum lijst koellades"/>
      <sheetName val="datum lijst saladiere"/>
      <sheetName val="buffet1"/>
      <sheetName val="buffet3"/>
      <sheetName val="partyfolder"/>
      <sheetName val="sinaasappeldressing"/>
      <sheetName val="soep van de chef"/>
      <sheetName val="stoof varkensgebraad pruim"/>
      <sheetName val="vietnamese stoofkruiden"/>
      <sheetName val="vietnamese runderstoof"/>
      <sheetName val="geb.groffe puree"/>
      <sheetName val="xosaus"/>
      <sheetName val="materialen voor bufetten en men"/>
      <sheetName val="artiesten evenementen pretparke"/>
      <sheetName val="efteling"/>
      <sheetName val="beekse bergen"/>
      <sheetName val="aardbeienland"/>
      <sheetName val="archeon"/>
      <sheetName val="slagharen"/>
      <sheetName val="sprookjeshof"/>
      <sheetName val="toverland"/>
      <sheetName val="hellendoorn"/>
      <sheetName val="aviodome"/>
      <sheetName val="billybird beesel"/>
      <sheetName val="billybird volkel"/>
      <sheetName val="dino experience park "/>
      <sheetName val="dinoland zwolle"/>
      <sheetName val="dippie doe"/>
      <sheetName val="doolhofpark bakkeveen"/>
      <sheetName val="dolfinarium"/>
      <sheetName val="drouwenerzand"/>
      <sheetName val="duinrell"/>
      <sheetName val="drievliet"/>
      <sheetName val="hof van eckberge"/>
      <sheetName val="julianatoren"/>
      <sheetName val="kabouterland"/>
      <sheetName val="kameleondorp"/>
      <sheetName val="kidzcity"/>
      <sheetName val="kinderstad heerlen"/>
      <sheetName val="land van jan klaassen"/>
      <sheetName val="de leemkuil"/>
      <sheetName val="linnaeushof"/>
      <sheetName val="madurodam"/>
      <sheetName val="mini mundi"/>
      <sheetName val="miniworld rotterdam"/>
      <sheetName val="neeltje jans"/>
      <sheetName val="fam.park nienoord"/>
      <sheetName val="oud valkeveen"/>
      <sheetName val="allergenenkaartvoorbeeld"/>
      <sheetName val="pizzaretteberekening"/>
      <sheetName val="easytent"/>
      <sheetName val="tentforce"/>
      <sheetName val="stretchtent -huren.nl"/>
      <sheetName val="cake5"/>
      <sheetName val="van der most"/>
      <sheetName val="factuur"/>
      <sheetName val="Blad4"/>
      <sheetName val="Blad5"/>
      <sheetName val="Blad6"/>
      <sheetName val="Blad7"/>
      <sheetName val="Blad8"/>
      <sheetName val="Blad9"/>
      <sheetName val="Blad10"/>
      <sheetName val="Blad11"/>
      <sheetName val="Blad12"/>
      <sheetName val="Blad13"/>
      <sheetName val="Blad14"/>
      <sheetName val="Blad15"/>
      <sheetName val="Blad16"/>
      <sheetName val="Blad17"/>
      <sheetName val="Blad18"/>
      <sheetName val="Blad19"/>
      <sheetName val="Blad20"/>
      <sheetName val="Blad21"/>
      <sheetName val="Blad22"/>
      <sheetName val="Blad23"/>
      <sheetName val="Blad24"/>
      <sheetName val="Blad25"/>
      <sheetName val="Blad26"/>
      <sheetName val="Blad27"/>
      <sheetName val="Blad28"/>
      <sheetName val="Blad29"/>
      <sheetName val="Blad30"/>
      <sheetName val="Blad31"/>
      <sheetName val="Blad32"/>
      <sheetName val="Blad33"/>
      <sheetName val="Blad34"/>
      <sheetName val="Blad35"/>
      <sheetName val="Blad36"/>
      <sheetName val="Blad37"/>
      <sheetName val="Blad38"/>
      <sheetName val="Blad39"/>
      <sheetName val="Blad40"/>
      <sheetName val="Blad41"/>
      <sheetName val="Blad42"/>
      <sheetName val="Blad43"/>
      <sheetName val="Blad44"/>
      <sheetName val="Blad45"/>
      <sheetName val="Blad46"/>
      <sheetName val="Blad47"/>
      <sheetName val="Blad48"/>
      <sheetName val="Blad49"/>
      <sheetName val="Blad50"/>
      <sheetName val="Blad51"/>
      <sheetName val="Blad52"/>
      <sheetName val="Blad53"/>
      <sheetName val="Blad54"/>
      <sheetName val="Blad55"/>
      <sheetName val="Blad56"/>
      <sheetName val="Blad57"/>
      <sheetName val="Blad58"/>
      <sheetName val="Blad59"/>
      <sheetName val="Blad60"/>
      <sheetName val="Blad61"/>
      <sheetName val="Blad62"/>
      <sheetName val="Blad63"/>
      <sheetName val="Blad64"/>
      <sheetName val="Blad65"/>
      <sheetName val="Blad66"/>
      <sheetName val="Blad67"/>
      <sheetName val="Blad68"/>
      <sheetName val="Blad69"/>
      <sheetName val="Blad70"/>
      <sheetName val="Blad71"/>
      <sheetName val="Blad72"/>
      <sheetName val="Blad73"/>
      <sheetName val="Blad74"/>
      <sheetName val="Blad75"/>
      <sheetName val="Blad76"/>
      <sheetName val="Blad77"/>
      <sheetName val="Blad78"/>
      <sheetName val="Blad79"/>
      <sheetName val="Blad80"/>
      <sheetName val="Blad81"/>
      <sheetName val="Blad82"/>
      <sheetName val="Blad83"/>
      <sheetName val="Blad84"/>
      <sheetName val="Blad85"/>
      <sheetName val="Blad86"/>
      <sheetName val="Blad87"/>
      <sheetName val="Blad88"/>
      <sheetName val="Blad89"/>
      <sheetName val="Blad90"/>
      <sheetName val="Blad91"/>
      <sheetName val="Blad92"/>
      <sheetName val="Blad93"/>
      <sheetName val="Blad94"/>
      <sheetName val="Blad95"/>
      <sheetName val="Blad96"/>
      <sheetName val="Blad97"/>
      <sheetName val="Blad98"/>
      <sheetName val="Blad99"/>
      <sheetName val="Blad100"/>
      <sheetName val="Blad101"/>
      <sheetName val="Blad102"/>
      <sheetName val="Blad103"/>
      <sheetName val="Blad104"/>
      <sheetName val="facturen"/>
      <sheetName val="vega+kipmenu 2024"/>
      <sheetName val="pekelfilet zuurkool hazelnoot"/>
      <sheetName val="spek bruine bonen sambal"/>
      <sheetName val="pigs in blankets"/>
      <sheetName val="chicken cashew"/>
      <sheetName val="lamb hot pot"/>
      <sheetName val="pan fried salmon"/>
      <sheetName val="caribbean turkey curry"/>
      <sheetName val="yellow pepper ketchup"/>
      <sheetName val="haico vos"/>
      <sheetName val="gerbrand"/>
      <sheetName val="stefan"/>
      <sheetName val="sjef vd hout"/>
      <sheetName val="geert van hoof"/>
      <sheetName val="beenhamsalade"/>
      <sheetName val="komkommerzoetzuur"/>
      <sheetName val="tonijnsalade"/>
      <sheetName val="boere eiersalade"/>
      <sheetName val="aardappelsalade spek"/>
      <sheetName val="witte koolsalade"/>
      <sheetName val="komkommersalade"/>
      <sheetName val="appelmix sal. chef"/>
      <sheetName val="couscoussalade met mint"/>
      <sheetName val="kipkerrie salade"/>
      <sheetName val="haricot vert sallade"/>
      <sheetName val="zalmkabeljauw salade"/>
      <sheetName val="bangbangkruidenmix"/>
      <sheetName val="assisiaanse kip badjak"/>
      <sheetName val="bacardi cola(baco)"/>
      <sheetName val="bessen jus"/>
      <sheetName val="bessen 7-up"/>
      <sheetName val="gin tonic"/>
      <sheetName val="vodka redebull"/>
      <sheetName val="jagerbomb"/>
      <sheetName val="malibu cola"/>
      <sheetName val="pasoa jus"/>
      <sheetName val="safari 7-up"/>
      <sheetName val="mojito"/>
      <sheetName val="pina colada"/>
      <sheetName val="expresso martini"/>
      <sheetName val="margarita"/>
      <sheetName val="pornstar martini"/>
      <sheetName val="strawberry daiquiri"/>
      <sheetName val="scroppino"/>
      <sheetName val="long island ice tea"/>
      <sheetName val="moscow mule"/>
      <sheetName val="hibiscus frambozen"/>
      <sheetName val="sunrise"/>
      <sheetName val="mango citrus icetea"/>
      <sheetName val="lassie mango en jus"/>
      <sheetName val="mango kokos"/>
      <sheetName val="butterfly pea lemonade"/>
      <sheetName val="watermeloen yakult"/>
      <sheetName val="cranberry gingerale"/>
      <sheetName val="spicy virgin margarita"/>
      <sheetName val="granaatappel grapefruit"/>
      <sheetName val="sgroppino met cassis"/>
      <sheetName val="irish coffee"/>
      <sheetName val="french coffee"/>
      <sheetName val="italian coffee"/>
      <sheetName val="hasseltse koffie"/>
      <sheetName val="koffie verkeerd"/>
      <sheetName val="latte machiato"/>
      <sheetName val="espresschoc"/>
      <sheetName val="ijskoffie(icecoffee)"/>
      <sheetName val="verse munt thee"/>
      <sheetName val="verse gember thee"/>
      <sheetName val="kruiden sinaasappel munt"/>
      <sheetName val="kruidenthee guayusa"/>
      <sheetName val="rode bes citroen"/>
      <sheetName val="rooibos appel, kaneel"/>
      <sheetName val="rooibos mango mandarijn"/>
      <sheetName val="rooibos vanille"/>
      <sheetName val="rooibos aardbei"/>
      <sheetName val="rooibos honing"/>
      <sheetName val="rijst met spekjes, ui en mais"/>
      <sheetName val="paasbrunch 2024"/>
      <sheetName val="bitterballen 10"/>
      <sheetName val="bitterballen 20"/>
      <sheetName val="frikandelletjes 10"/>
      <sheetName val="frikandelletjes 20"/>
      <sheetName val="loempia 10"/>
      <sheetName val="loempia 20"/>
      <sheetName val="party 10"/>
      <sheetName val="party 20"/>
      <sheetName val="kaasplank"/>
      <sheetName val="borrelplank"/>
      <sheetName val="voorjaarslofje banaan"/>
      <sheetName val="highlander"/>
      <sheetName val="pittige spinazie puree"/>
      <sheetName val="asperges 2024"/>
      <sheetName val="wildmenu 2024"/>
      <sheetName val="kwartaalomzetten"/>
      <sheetName val="Blad3"/>
      <sheetName val="Blad105"/>
      <sheetName val="Blad106"/>
      <sheetName val="Blad107"/>
      <sheetName val="Blad109"/>
      <sheetName val="Blad2"/>
      <sheetName val="Blad110"/>
      <sheetName val="Blad111"/>
      <sheetName val="Blad112"/>
      <sheetName val="Blad113"/>
      <sheetName val="Blad114"/>
      <sheetName val="Blad115"/>
      <sheetName val="Blad108"/>
      <sheetName val="Blad116"/>
      <sheetName val="Blad117"/>
      <sheetName val="Blad118"/>
      <sheetName val="Blad119"/>
      <sheetName val="evenementen bezigheden uitstapj"/>
      <sheetName val="personeelsplanning"/>
      <sheetName val=" personeelsplanning 1"/>
      <sheetName val="personeelsplanning 2"/>
      <sheetName val="personeelsplanning 3"/>
      <sheetName val="personeelsplanning 4"/>
      <sheetName val="pastasuggesties 2024"/>
      <sheetName val="aanvulling allergenenkaart 2024"/>
      <sheetName val="koningshoeven"/>
      <sheetName val="sintjandenbosch"/>
      <sheetName val="catharinautr"/>
      <sheetName val="martinigroningen"/>
      <sheetName val="domutrecht"/>
      <sheetName val="oudekerkamsterdam"/>
      <sheetName val="grotekerkhaarlem"/>
      <sheetName val="nieuwekerkdelft"/>
      <sheetName val="stevenskerknijmegen"/>
      <sheetName val="hertogjan"/>
      <sheetName val="brand"/>
      <sheetName val="scheepsliftbelgie"/>
      <sheetName val="bruinkool"/>
      <sheetName val="encimaastricht"/>
      <sheetName val="marcoverbeeten"/>
      <sheetName val="freek"/>
      <sheetName val="robgrosveld"/>
      <sheetName val="etienne grosveld"/>
      <sheetName val="rudi schoofs"/>
      <sheetName val="nostalgie"/>
      <sheetName val="werner janssenswillen"/>
      <sheetName val="will diga"/>
      <sheetName val="johan veugelers"/>
      <sheetName val="frank smeekens"/>
      <sheetName val="mercury"/>
      <sheetName val="t arendje"/>
      <sheetName val="smoothies&amp;zo"/>
      <sheetName val="hemanhoreca"/>
      <sheetName val="bruine bonen met rijst"/>
      <sheetName val="aubergine curry"/>
      <sheetName val="zoete aardappelstoof"/>
      <sheetName val="vegan hachee"/>
      <sheetName val="bloemkool curry"/>
      <sheetName val="pasta canelli met bonen"/>
      <sheetName val="paksoi stamppot"/>
      <sheetName val="biet wellington"/>
      <sheetName val="pasta funghi"/>
      <sheetName val="pulled oesterzwam"/>
      <sheetName val="artisjok pasta"/>
      <sheetName val="gadogado vegan"/>
      <sheetName val="tajine groenten"/>
      <sheetName val="paddognocchi"/>
      <sheetName val="kikkererwtencurry"/>
      <sheetName val="knolseldery stoofpot"/>
      <sheetName val="stamppot andijvie met"/>
      <sheetName val="pompoen chili"/>
      <sheetName val="chana masala"/>
      <sheetName val="thaise noedelsalade met mango"/>
      <sheetName val="tempeh salade met pindasaus"/>
      <sheetName val="salade geroosterde bloemkool"/>
      <sheetName val="pasta courgette limoencitroen"/>
      <sheetName val="tofu groentenspiesje"/>
      <sheetName val="gele curry broccoli cashew"/>
      <sheetName val="vegan goulash"/>
      <sheetName val="roerbak mie met bonen en noten"/>
      <sheetName val="risotto met noten en paddos"/>
      <sheetName val="imam balyildi"/>
      <sheetName val="ris pilav vegan"/>
      <sheetName val="noedels broccoli cashew"/>
      <sheetName val="zoete aardappel ovenschotel"/>
      <sheetName val="rendang groenten"/>
      <sheetName val="ratatouille"/>
      <sheetName val="vega nasi met prei en noten"/>
      <sheetName val="vegan rijstsalade"/>
      <sheetName val="stukjes worst"/>
      <sheetName val="zalm garnalen JamieOliver "/>
      <sheetName val="carbonara JamieO"/>
      <sheetName val="cooking by frank"/>
      <sheetName val="VAKANTIEPLANNER maandblad"/>
      <sheetName val="vergaderingen"/>
      <sheetName val="carprese"/>
      <sheetName val="koolrabi konfijt"/>
      <sheetName val="asian bbq bouillon"/>
      <sheetName val="pork trilogie"/>
      <sheetName val="tropical bolero"/>
      <sheetName val="3 visjes saus"/>
      <sheetName val="spareribs sinaas mint"/>
      <sheetName val="macaroni vis en spinazie"/>
      <sheetName val="biekskes beef"/>
      <sheetName val="gamba morena"/>
      <sheetName val="tuile dantel"/>
      <sheetName val="gehaktballen in tomatensaus"/>
      <sheetName val="spare ribs cola jus peper"/>
      <sheetName val="gepekelde vhaas gamba"/>
      <sheetName val="lamsrump pistach"/>
      <sheetName val="buikspek pistach honing"/>
      <sheetName val="bavette spies"/>
      <sheetName val="dunne ossenhaas gemarineerd"/>
      <sheetName val="surf en turf ossenhaas kreeft"/>
      <sheetName val="minutesteak"/>
      <sheetName val="lekkerbekjes"/>
      <sheetName val="graved lax"/>
      <sheetName val="toast zalm en spinazie"/>
      <sheetName val="kreeft thermidor"/>
      <sheetName val="bouillabaise"/>
      <sheetName val="bouillabaisse met groenten"/>
      <sheetName val="rouille bouiilabaisse"/>
      <sheetName val="bloemkool venkel"/>
      <sheetName val="broccolisoep"/>
      <sheetName val="broccoli komkommersoep"/>
      <sheetName val="witte kool lenteui"/>
      <sheetName val="witte kool yuzu"/>
      <sheetName val="eton mess"/>
      <sheetName val="creme brulee"/>
      <sheetName val="perzik basilicum"/>
      <sheetName val="macaron marshmellow feestje"/>
      <sheetName val="stroopwafel bavarois"/>
      <sheetName val="choco bosvruchtengelei"/>
      <sheetName val="choco bosvruchtenbav"/>
      <sheetName val="charmant zoete knoflook"/>
      <sheetName val="hels hete knoflook"/>
      <sheetName val="pittige knoflook"/>
      <sheetName val="knoflook tuinkruiden"/>
      <sheetName val="knoflook olie"/>
      <sheetName val="risotto groene kruiden"/>
      <sheetName val="risotto vis"/>
      <sheetName val="risotto kip"/>
      <sheetName val="risotto paddestoelen"/>
      <sheetName val="groentenrijst"/>
      <sheetName val="brabantse nasi"/>
      <sheetName val="yakimeshi"/>
      <sheetName val="gele rijst"/>
      <sheetName val="pompoen humus"/>
      <sheetName val="pesto rood"/>
      <sheetName val="kip ui schwarzwalder cashew"/>
      <sheetName val="Blad120"/>
      <sheetName val="worst ui broccoli"/>
      <sheetName val="procureur wortel ui"/>
      <sheetName val="zalm garnaal ei venkel"/>
      <sheetName val="spek appel venkel"/>
      <sheetName val="mexicaanse stamp"/>
      <sheetName val="perencompote"/>
      <sheetName val="perencompote yuzu"/>
      <sheetName val="verrekt hete zoetzure kip"/>
      <sheetName val="baverois chocolade"/>
      <sheetName val="licht pittige tomatensau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>
        <row r="8">
          <cell r="M8" t="str">
            <v>bbq 2</v>
          </cell>
        </row>
        <row r="9">
          <cell r="M9" t="str">
            <v>______</v>
          </cell>
        </row>
        <row r="10">
          <cell r="M10" t="str">
            <v>varkensbrochette</v>
          </cell>
        </row>
        <row r="11">
          <cell r="M11" t="str">
            <v>bbq worst</v>
          </cell>
        </row>
        <row r="12">
          <cell r="M12" t="str">
            <v>kipsate</v>
          </cell>
        </row>
        <row r="13">
          <cell r="M13" t="str">
            <v>______</v>
          </cell>
        </row>
        <row r="14">
          <cell r="M14" t="str">
            <v>pastasalade</v>
          </cell>
        </row>
        <row r="15">
          <cell r="M15" t="str">
            <v>witte koolsalade</v>
          </cell>
        </row>
        <row r="16">
          <cell r="M16" t="str">
            <v>slamix</v>
          </cell>
        </row>
        <row r="17">
          <cell r="M17" t="str">
            <v>tomaat/komkommer</v>
          </cell>
        </row>
        <row r="18">
          <cell r="M18" t="str">
            <v>huzaar</v>
          </cell>
        </row>
        <row r="19">
          <cell r="M19" t="str">
            <v>stokbrood, kruidenboter</v>
          </cell>
        </row>
        <row r="20">
          <cell r="M20" t="str">
            <v>cocktail, knoflook en bbq saus</v>
          </cell>
        </row>
        <row r="21">
          <cell r="M21" t="str">
            <v>______</v>
          </cell>
        </row>
        <row r="22">
          <cell r="M22" t="str">
            <v>satésaus</v>
          </cell>
        </row>
        <row r="23">
          <cell r="M23" t="str">
            <v>__________________________</v>
          </cell>
        </row>
      </sheetData>
      <sheetData sheetId="348"/>
      <sheetData sheetId="349">
        <row r="7">
          <cell r="M7" t="str">
            <v>bbq 4</v>
          </cell>
        </row>
        <row r="8">
          <cell r="M8" t="str">
            <v>______</v>
          </cell>
        </row>
        <row r="9">
          <cell r="M9" t="str">
            <v>speklap</v>
          </cell>
        </row>
        <row r="10">
          <cell r="M10" t="str">
            <v>hamburger</v>
          </cell>
        </row>
        <row r="11">
          <cell r="M11" t="str">
            <v>kipsate</v>
          </cell>
        </row>
        <row r="12">
          <cell r="M12" t="str">
            <v>spare rib</v>
          </cell>
        </row>
        <row r="13">
          <cell r="M13" t="str">
            <v>______</v>
          </cell>
        </row>
        <row r="14">
          <cell r="M14" t="str">
            <v>pastasalade</v>
          </cell>
        </row>
        <row r="15">
          <cell r="M15" t="str">
            <v>witte koolsalade</v>
          </cell>
        </row>
        <row r="16">
          <cell r="M16" t="str">
            <v>slamix</v>
          </cell>
        </row>
        <row r="17">
          <cell r="M17" t="str">
            <v>tomaat/komkommer</v>
          </cell>
        </row>
        <row r="18">
          <cell r="M18" t="str">
            <v>huzaar</v>
          </cell>
        </row>
        <row r="19">
          <cell r="M19" t="str">
            <v>stokbrood, kruidenboter</v>
          </cell>
        </row>
        <row r="20">
          <cell r="M20" t="str">
            <v>cocktail, knoflook en bbq saus</v>
          </cell>
        </row>
        <row r="21">
          <cell r="M21" t="str">
            <v>______</v>
          </cell>
        </row>
        <row r="22">
          <cell r="M22" t="str">
            <v>satésaus</v>
          </cell>
        </row>
        <row r="23">
          <cell r="M23" t="str">
            <v>__________________________</v>
          </cell>
        </row>
      </sheetData>
      <sheetData sheetId="350"/>
      <sheetData sheetId="351"/>
      <sheetData sheetId="352">
        <row r="6">
          <cell r="M6" t="str">
            <v>bbq 7</v>
          </cell>
        </row>
        <row r="7">
          <cell r="M7" t="str">
            <v>______</v>
          </cell>
        </row>
        <row r="8">
          <cell r="M8" t="str">
            <v>speklap</v>
          </cell>
        </row>
        <row r="9">
          <cell r="M9" t="str">
            <v>hamburger</v>
          </cell>
        </row>
        <row r="10">
          <cell r="M10" t="str">
            <v>kipsate</v>
          </cell>
        </row>
        <row r="11">
          <cell r="M11" t="str">
            <v>sparerib</v>
          </cell>
        </row>
        <row r="12">
          <cell r="M12" t="str">
            <v>scampispies</v>
          </cell>
        </row>
        <row r="13">
          <cell r="M13" t="str">
            <v>______</v>
          </cell>
        </row>
        <row r="14">
          <cell r="M14" t="str">
            <v>pastasalade</v>
          </cell>
        </row>
        <row r="15">
          <cell r="M15" t="str">
            <v>witte koolsalade</v>
          </cell>
        </row>
        <row r="16">
          <cell r="M16" t="str">
            <v>slamix</v>
          </cell>
        </row>
        <row r="17">
          <cell r="M17" t="str">
            <v>tomaat/komkommer</v>
          </cell>
        </row>
        <row r="18">
          <cell r="M18" t="str">
            <v>huzaar</v>
          </cell>
        </row>
        <row r="19">
          <cell r="M19" t="str">
            <v>stokbrood, kruidenboter</v>
          </cell>
        </row>
        <row r="20">
          <cell r="M20" t="str">
            <v>cocktail, knoflook en bbq saus</v>
          </cell>
        </row>
        <row r="21">
          <cell r="M21" t="str">
            <v>______</v>
          </cell>
        </row>
        <row r="22">
          <cell r="M22" t="str">
            <v>satésaus</v>
          </cell>
        </row>
        <row r="23">
          <cell r="M23" t="str">
            <v>__________________________</v>
          </cell>
        </row>
      </sheetData>
      <sheetData sheetId="353"/>
      <sheetData sheetId="354">
        <row r="9">
          <cell r="R9" t="str">
            <v>______Inkoop Hanos______</v>
          </cell>
        </row>
        <row r="10">
          <cell r="R10" t="str">
            <v>_</v>
          </cell>
        </row>
        <row r="11">
          <cell r="R11" t="str">
            <v>surimi voor tomaatjes</v>
          </cell>
        </row>
        <row r="12">
          <cell r="R12" t="str">
            <v>tomaatjes 0,5 p.p.</v>
          </cell>
        </row>
        <row r="13">
          <cell r="R13" t="str">
            <v>gekookte eieren 0,5 p.p.</v>
          </cell>
        </row>
        <row r="14">
          <cell r="R14" t="str">
            <v>parmaham</v>
          </cell>
        </row>
        <row r="15">
          <cell r="R15" t="str">
            <v>galia meloen</v>
          </cell>
        </row>
        <row r="16">
          <cell r="R16" t="str">
            <v>witte kool gesneden</v>
          </cell>
        </row>
        <row r="17">
          <cell r="R17" t="str">
            <v>kabeljauw</v>
          </cell>
        </row>
        <row r="18">
          <cell r="R18" t="str">
            <v>stokbrood</v>
          </cell>
        </row>
        <row r="19">
          <cell r="R19" t="str">
            <v>evt. ijs voor dessert v.d. chef</v>
          </cell>
        </row>
        <row r="20">
          <cell r="R20" t="str">
            <v>slagroom met suiker vers</v>
          </cell>
        </row>
        <row r="21">
          <cell r="R21" t="str">
            <v>evt. soepgroenten/ingredienten soep</v>
          </cell>
        </row>
        <row r="22">
          <cell r="R22" t="str">
            <v>.</v>
          </cell>
        </row>
        <row r="23">
          <cell r="R23" t="str">
            <v>__________________________________________________</v>
          </cell>
        </row>
        <row r="24">
          <cell r="R24" t="str">
            <v>______Inkoop Sligro______</v>
          </cell>
        </row>
        <row r="25">
          <cell r="R25" t="str">
            <v>_</v>
          </cell>
        </row>
        <row r="26">
          <cell r="R26" t="str">
            <v>schnitzel 90 gr. Ongep.</v>
          </cell>
        </row>
        <row r="27">
          <cell r="R27" t="str">
            <v>Huzaren/rundvleessalade</v>
          </cell>
        </row>
        <row r="28">
          <cell r="R28" t="str">
            <v>.</v>
          </cell>
        </row>
        <row r="29">
          <cell r="R29" t="str">
            <v>__________________________________________________</v>
          </cell>
        </row>
        <row r="30">
          <cell r="R30" t="str">
            <v>______Inkoop Supermarkt______</v>
          </cell>
        </row>
        <row r="31">
          <cell r="R31" t="str">
            <v>_</v>
          </cell>
        </row>
        <row r="32">
          <cell r="R32" t="str">
            <v>paneermeel(voor schnitzel)</v>
          </cell>
        </row>
        <row r="33">
          <cell r="R33" t="str">
            <v>__________________________________________________</v>
          </cell>
        </row>
        <row r="34">
          <cell r="R34" t="str">
            <v>______standaard aanwezig______</v>
          </cell>
        </row>
        <row r="35">
          <cell r="R35" t="str">
            <v>_</v>
          </cell>
        </row>
        <row r="36">
          <cell r="R36" t="str">
            <v>mayonaise</v>
          </cell>
        </row>
        <row r="37">
          <cell r="R37" t="str">
            <v>ananas</v>
          </cell>
        </row>
        <row r="38">
          <cell r="R38" t="str">
            <v>tomaten</v>
          </cell>
        </row>
        <row r="39">
          <cell r="R39" t="str">
            <v>eieren gekookt gepeld</v>
          </cell>
        </row>
        <row r="40">
          <cell r="R40" t="str">
            <v>sla mix</v>
          </cell>
        </row>
        <row r="41">
          <cell r="R41" t="str">
            <v>knoflook, cocktail en bbq saus</v>
          </cell>
        </row>
        <row r="42">
          <cell r="R42" t="str">
            <v>kruidenboter</v>
          </cell>
        </row>
        <row r="43">
          <cell r="R43" t="str">
            <v>aardappelkroketten</v>
          </cell>
        </row>
        <row r="44">
          <cell r="R44" t="str">
            <v>friet</v>
          </cell>
        </row>
        <row r="45">
          <cell r="R45" t="str">
            <v>champignonsaus</v>
          </cell>
        </row>
        <row r="46">
          <cell r="R46" t="str">
            <v>dillesaus</v>
          </cell>
        </row>
        <row r="47">
          <cell r="R47" t="str">
            <v>groentjes</v>
          </cell>
        </row>
        <row r="48">
          <cell r="R48" t="str">
            <v>tomatensoep</v>
          </cell>
        </row>
        <row r="49">
          <cell r="R49" t="str">
            <v>gerookte zalm</v>
          </cell>
        </row>
        <row r="50">
          <cell r="R50" t="str">
            <v>komkommer</v>
          </cell>
        </row>
        <row r="51">
          <cell r="R51" t="str">
            <v xml:space="preserve">tomaat </v>
          </cell>
        </row>
      </sheetData>
      <sheetData sheetId="355"/>
      <sheetData sheetId="356">
        <row r="9">
          <cell r="R9" t="str">
            <v>______Inkoop Hanos______</v>
          </cell>
        </row>
        <row r="10">
          <cell r="R10" t="str">
            <v>_</v>
          </cell>
        </row>
        <row r="11">
          <cell r="R11" t="str">
            <v>surimi voor tomaatjes</v>
          </cell>
        </row>
        <row r="12">
          <cell r="R12" t="str">
            <v>tomaatjes 0,5 p.p.</v>
          </cell>
        </row>
        <row r="13">
          <cell r="R13" t="str">
            <v>gekookte eieren 0,5 p.p.</v>
          </cell>
        </row>
        <row r="14">
          <cell r="R14" t="str">
            <v>gerookte zalm</v>
          </cell>
        </row>
        <row r="15">
          <cell r="R15" t="str">
            <v>witte kool gesneden</v>
          </cell>
        </row>
        <row r="16">
          <cell r="R16" t="str">
            <v>stokbrood</v>
          </cell>
        </row>
        <row r="17">
          <cell r="R17" t="str">
            <v>evt. ijs voor dessert v.d. chef</v>
          </cell>
        </row>
        <row r="18">
          <cell r="R18" t="str">
            <v>slagroom met suiker vers</v>
          </cell>
        </row>
        <row r="19">
          <cell r="R19" t="str">
            <v>evt. soepgroenten/ingredienten soep</v>
          </cell>
        </row>
        <row r="20">
          <cell r="R20" t="str">
            <v>.</v>
          </cell>
        </row>
        <row r="21">
          <cell r="R21" t="str">
            <v>__________________________________________________</v>
          </cell>
        </row>
        <row r="22">
          <cell r="R22" t="str">
            <v>______Inkoop Sligro______</v>
          </cell>
        </row>
        <row r="23">
          <cell r="R23" t="str">
            <v>_</v>
          </cell>
        </row>
        <row r="24">
          <cell r="R24" t="str">
            <v>zalmfilet zonder vel 80 gram</v>
          </cell>
        </row>
        <row r="25">
          <cell r="R25" t="str">
            <v>varkenshaas</v>
          </cell>
        </row>
        <row r="26">
          <cell r="R26" t="str">
            <v>Huzaren/rundvleessalade</v>
          </cell>
        </row>
        <row r="27">
          <cell r="R27" t="str">
            <v>drumsticks</v>
          </cell>
        </row>
        <row r="28">
          <cell r="R28" t="str">
            <v>__________________________________________________</v>
          </cell>
        </row>
        <row r="29">
          <cell r="R29" t="str">
            <v>______Inkoop Supermarkt______</v>
          </cell>
        </row>
        <row r="30">
          <cell r="R30" t="str">
            <v>_</v>
          </cell>
        </row>
        <row r="31">
          <cell r="R31" t="str">
            <v>augurkjes(voor remoulade)</v>
          </cell>
        </row>
        <row r="32">
          <cell r="R32" t="str">
            <v>.</v>
          </cell>
        </row>
        <row r="33">
          <cell r="R33" t="str">
            <v>__________________________________________________</v>
          </cell>
        </row>
        <row r="34">
          <cell r="R34" t="str">
            <v>______standaard aanwezig______</v>
          </cell>
        </row>
        <row r="35">
          <cell r="R35" t="str">
            <v>_</v>
          </cell>
        </row>
        <row r="36">
          <cell r="R36" t="str">
            <v>mayonaise</v>
          </cell>
        </row>
        <row r="37">
          <cell r="R37" t="str">
            <v>ananas</v>
          </cell>
        </row>
        <row r="38">
          <cell r="R38" t="str">
            <v>tomaten</v>
          </cell>
        </row>
        <row r="39">
          <cell r="R39" t="str">
            <v>eieren gekookt gepeld</v>
          </cell>
        </row>
        <row r="40">
          <cell r="R40" t="str">
            <v>sla mix</v>
          </cell>
        </row>
        <row r="41">
          <cell r="R41" t="str">
            <v>knoflook, cocktail en bbq saus</v>
          </cell>
        </row>
        <row r="42">
          <cell r="R42" t="str">
            <v>kruidenboter</v>
          </cell>
        </row>
        <row r="43">
          <cell r="R43" t="str">
            <v>aardappelkroketten</v>
          </cell>
        </row>
        <row r="44">
          <cell r="R44" t="str">
            <v>friet</v>
          </cell>
        </row>
        <row r="45">
          <cell r="R45" t="str">
            <v>champignonsaus</v>
          </cell>
        </row>
        <row r="46">
          <cell r="R46" t="str">
            <v>dillesaus</v>
          </cell>
        </row>
        <row r="47">
          <cell r="R47" t="str">
            <v>groentjes</v>
          </cell>
        </row>
        <row r="48">
          <cell r="R48" t="str">
            <v>tomatensoep</v>
          </cell>
        </row>
        <row r="49">
          <cell r="R49" t="str">
            <v>gerookte zalm</v>
          </cell>
        </row>
        <row r="50">
          <cell r="R50" t="str">
            <v>komkommer</v>
          </cell>
        </row>
        <row r="51">
          <cell r="R51" t="str">
            <v xml:space="preserve">tomaat </v>
          </cell>
        </row>
      </sheetData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>
        <row r="3">
          <cell r="A3" t="str">
            <v>shaving dish</v>
          </cell>
          <cell r="I3" t="str">
            <v>shaving dish</v>
          </cell>
          <cell r="M3" t="str">
            <v>ronde plank groot</v>
          </cell>
        </row>
        <row r="4">
          <cell r="A4" t="str">
            <v>1/1 inlay</v>
          </cell>
          <cell r="I4" t="str">
            <v>1/1 inlay</v>
          </cell>
          <cell r="M4" t="str">
            <v>kleine bruine bak r.</v>
          </cell>
        </row>
        <row r="5">
          <cell r="A5" t="str">
            <v>1/2 inlay</v>
          </cell>
          <cell r="I5" t="str">
            <v>1/2 inlay</v>
          </cell>
          <cell r="M5" t="str">
            <v>middel bruine bak r.</v>
          </cell>
        </row>
        <row r="6">
          <cell r="A6" t="str">
            <v>witte bak vierkant</v>
          </cell>
          <cell r="I6" t="str">
            <v>witte bak vierkant</v>
          </cell>
          <cell r="M6" t="str">
            <v>bruine bak rechth.</v>
          </cell>
        </row>
        <row r="7">
          <cell r="A7" t="str">
            <v>sausbak</v>
          </cell>
          <cell r="I7" t="str">
            <v>sausbak</v>
          </cell>
          <cell r="M7" t="str">
            <v>"borrelplank"plank</v>
          </cell>
        </row>
        <row r="8">
          <cell r="A8" t="str">
            <v>rvs schaal rond</v>
          </cell>
          <cell r="I8" t="str">
            <v>rvs schaal rond</v>
          </cell>
          <cell r="M8" t="str">
            <v>gebakvorkjes</v>
          </cell>
        </row>
        <row r="9">
          <cell r="A9" t="str">
            <v>rechaud v. satesaus</v>
          </cell>
          <cell r="I9" t="str">
            <v>rvs schaal rechthoek</v>
          </cell>
          <cell r="M9" t="str">
            <v>lepeltjes</v>
          </cell>
        </row>
        <row r="10">
          <cell r="A10" t="str">
            <v>borden</v>
          </cell>
          <cell r="I10" t="str">
            <v>planken</v>
          </cell>
          <cell r="M10" t="str">
            <v>pizzarette aparaat</v>
          </cell>
        </row>
        <row r="11">
          <cell r="A11" t="str">
            <v>messen</v>
          </cell>
          <cell r="I11" t="str">
            <v>borden</v>
          </cell>
          <cell r="M11" t="str">
            <v>pizza schepjes</v>
          </cell>
        </row>
        <row r="12">
          <cell r="A12" t="str">
            <v>vorken</v>
          </cell>
          <cell r="I12" t="str">
            <v>messen</v>
          </cell>
          <cell r="M12" t="str">
            <v>borden</v>
          </cell>
        </row>
        <row r="13">
          <cell r="A13" t="str">
            <v>broodmanden</v>
          </cell>
          <cell r="I13" t="str">
            <v>vorken</v>
          </cell>
          <cell r="M13" t="str">
            <v>messen</v>
          </cell>
        </row>
        <row r="14">
          <cell r="A14" t="str">
            <v>opscheplepels</v>
          </cell>
          <cell r="I14" t="str">
            <v>broodmanden</v>
          </cell>
          <cell r="M14" t="str">
            <v>vorken</v>
          </cell>
        </row>
        <row r="15">
          <cell r="A15" t="str">
            <v>sauslepels</v>
          </cell>
          <cell r="I15" t="str">
            <v>opscheplepels</v>
          </cell>
          <cell r="M15" t="str">
            <v>.</v>
          </cell>
        </row>
        <row r="16">
          <cell r="A16" t="str">
            <v>.</v>
          </cell>
          <cell r="I16" t="str">
            <v>sauslepels</v>
          </cell>
          <cell r="M16" t="str">
            <v>.</v>
          </cell>
        </row>
        <row r="17">
          <cell r="A17" t="str">
            <v>__________________________</v>
          </cell>
          <cell r="I17" t="str">
            <v>__________________________</v>
          </cell>
          <cell r="M17" t="str">
            <v>__________________________</v>
          </cell>
        </row>
        <row r="18">
          <cell r="A18" t="str">
            <v>.</v>
          </cell>
          <cell r="I18" t="str">
            <v>.</v>
          </cell>
          <cell r="M18" t="str">
            <v>.</v>
          </cell>
        </row>
        <row r="19">
          <cell r="A19" t="str">
            <v>.</v>
          </cell>
          <cell r="I19" t="str">
            <v>.</v>
          </cell>
          <cell r="M19" t="str">
            <v>.</v>
          </cell>
        </row>
        <row r="23">
          <cell r="M23" t="str">
            <v>pizzarette</v>
          </cell>
          <cell r="N23" t="str">
            <v>.</v>
          </cell>
        </row>
        <row r="24">
          <cell r="M24" t="str">
            <v>van</v>
          </cell>
          <cell r="N24" t="str">
            <v>:</v>
          </cell>
        </row>
        <row r="25">
          <cell r="M25" t="str">
            <v>tot</v>
          </cell>
          <cell r="N25" t="str">
            <v>:</v>
          </cell>
        </row>
        <row r="27">
          <cell r="F27" t="str">
            <v>opvoering</v>
          </cell>
          <cell r="G27" t="str">
            <v>.</v>
          </cell>
          <cell r="M27" t="str">
            <v>koffie/thee</v>
          </cell>
          <cell r="N27" t="str">
            <v>.</v>
          </cell>
        </row>
        <row r="28">
          <cell r="F28" t="str">
            <v>van</v>
          </cell>
          <cell r="G28" t="str">
            <v>:</v>
          </cell>
          <cell r="M28" t="str">
            <v>van</v>
          </cell>
          <cell r="N28" t="str">
            <v>:</v>
          </cell>
        </row>
        <row r="29">
          <cell r="F29" t="str">
            <v>tot</v>
          </cell>
          <cell r="G29" t="str">
            <v>:</v>
          </cell>
          <cell r="M29" t="str">
            <v>tot</v>
          </cell>
          <cell r="N29" t="str">
            <v>:</v>
          </cell>
        </row>
        <row r="35">
          <cell r="K35" t="str">
            <v>voorgerecht</v>
          </cell>
          <cell r="L35" t="str">
            <v>.</v>
          </cell>
          <cell r="M35" t="str">
            <v>borrel uurtje</v>
          </cell>
          <cell r="N35" t="str">
            <v>.</v>
          </cell>
        </row>
        <row r="36">
          <cell r="K36" t="str">
            <v>van</v>
          </cell>
          <cell r="L36" t="str">
            <v>:</v>
          </cell>
          <cell r="M36" t="str">
            <v>van</v>
          </cell>
          <cell r="N36" t="str">
            <v>:</v>
          </cell>
        </row>
        <row r="37">
          <cell r="K37" t="str">
            <v>tot</v>
          </cell>
          <cell r="L37" t="str">
            <v>:</v>
          </cell>
          <cell r="M37" t="str">
            <v>tot</v>
          </cell>
          <cell r="N37" t="str">
            <v>:</v>
          </cell>
        </row>
        <row r="39">
          <cell r="K39" t="str">
            <v>hoofdgerecht</v>
          </cell>
          <cell r="L39" t="str">
            <v>.</v>
          </cell>
        </row>
        <row r="40">
          <cell r="K40" t="str">
            <v>van</v>
          </cell>
          <cell r="L40" t="str">
            <v>:</v>
          </cell>
        </row>
        <row r="41">
          <cell r="K41" t="str">
            <v>tot</v>
          </cell>
          <cell r="L41" t="str">
            <v>:</v>
          </cell>
        </row>
        <row r="43">
          <cell r="K43" t="str">
            <v>nagerecht</v>
          </cell>
          <cell r="L43" t="str">
            <v>.</v>
          </cell>
        </row>
        <row r="44">
          <cell r="K44" t="str">
            <v>van</v>
          </cell>
          <cell r="L44" t="str">
            <v>:</v>
          </cell>
        </row>
        <row r="45">
          <cell r="K45" t="str">
            <v>tot</v>
          </cell>
          <cell r="L45" t="str">
            <v>:</v>
          </cell>
        </row>
        <row r="50">
          <cell r="A50" t="str">
            <v>keuze nog door te geven!!</v>
          </cell>
        </row>
        <row r="51">
          <cell r="A51" t="str">
            <v>wacht op goedkeuring offerte</v>
          </cell>
        </row>
        <row r="52">
          <cell r="A52" t="str">
            <v>reservering definitief!!</v>
          </cell>
        </row>
      </sheetData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AC478-5781-4D4A-A247-BB39183753AB}">
  <dimension ref="A1:O22"/>
  <sheetViews>
    <sheetView workbookViewId="0">
      <selection activeCell="D1" sqref="D1:E1"/>
    </sheetView>
  </sheetViews>
  <sheetFormatPr defaultColWidth="9.140625" defaultRowHeight="20.25" customHeight="1" x14ac:dyDescent="0.35"/>
  <cols>
    <col min="1" max="1" width="9.140625" style="9" customWidth="1"/>
    <col min="2" max="4" width="18.42578125" style="8" customWidth="1"/>
    <col min="5" max="6" width="9.140625" style="8"/>
    <col min="7" max="9" width="18.42578125" style="8" customWidth="1"/>
    <col min="10" max="10" width="9.140625" style="8"/>
    <col min="11" max="11" width="9.140625" style="159"/>
    <col min="12" max="14" width="18.42578125" style="8" customWidth="1"/>
    <col min="15" max="16384" width="9.140625" style="8"/>
  </cols>
  <sheetData>
    <row r="1" spans="1:15" ht="33.75" customHeight="1" x14ac:dyDescent="0.35">
      <c r="A1" s="181">
        <f>maand1</f>
        <v>45658</v>
      </c>
      <c r="B1" s="182"/>
      <c r="C1" s="183"/>
      <c r="D1" s="290" t="s">
        <v>361</v>
      </c>
      <c r="E1" s="291"/>
      <c r="F1" s="8">
        <v>1</v>
      </c>
      <c r="G1" s="8">
        <v>74</v>
      </c>
      <c r="H1" s="8">
        <v>215</v>
      </c>
      <c r="I1" s="8">
        <v>356</v>
      </c>
      <c r="K1" s="180">
        <v>21</v>
      </c>
      <c r="L1" s="89">
        <f>_xlfn.SINGLE(dag21res1)</f>
        <v>1</v>
      </c>
      <c r="M1" s="90">
        <f>_xlfn.SINGLE(dag21res2)</f>
        <v>2</v>
      </c>
      <c r="N1" s="289">
        <f>_xlfn.SINGLE(dag21res3)</f>
        <v>3</v>
      </c>
      <c r="O1" s="106" t="s">
        <v>326</v>
      </c>
    </row>
    <row r="2" spans="1:15" ht="11.25" customHeight="1" thickBot="1" x14ac:dyDescent="0.4">
      <c r="A2" s="168"/>
      <c r="B2" s="10"/>
      <c r="C2" s="10"/>
      <c r="D2" s="84"/>
      <c r="F2" s="159"/>
      <c r="K2" s="109"/>
      <c r="L2" s="86"/>
      <c r="M2" s="11"/>
      <c r="N2" s="87"/>
      <c r="O2" s="159"/>
    </row>
    <row r="3" spans="1:15" s="11" customFormat="1" ht="20.25" customHeight="1" x14ac:dyDescent="0.35">
      <c r="A3" s="169">
        <v>1</v>
      </c>
      <c r="B3" s="162">
        <f>dag1res1</f>
        <v>1</v>
      </c>
      <c r="C3" s="163">
        <f>dag1res2</f>
        <v>2</v>
      </c>
      <c r="D3" s="164">
        <f>dag1res3</f>
        <v>3</v>
      </c>
      <c r="E3" s="106" t="s">
        <v>326</v>
      </c>
      <c r="F3" s="172">
        <v>11</v>
      </c>
      <c r="G3" s="90">
        <f>_xlfn.SINGLE(dag11res1)</f>
        <v>1</v>
      </c>
      <c r="H3" s="89">
        <f>_xlfn.SINGLE(dag11res2)</f>
        <v>2</v>
      </c>
      <c r="I3" s="91">
        <f>_xlfn.SINGLE(dag11res3)</f>
        <v>3</v>
      </c>
      <c r="J3" s="106" t="s">
        <v>326</v>
      </c>
      <c r="K3" s="170">
        <v>22</v>
      </c>
      <c r="L3" s="92">
        <f>_xlfn.SINGLE(dag22res1)</f>
        <v>1</v>
      </c>
      <c r="M3" s="93">
        <f>_xlfn.SINGLE(dag22res2)</f>
        <v>2</v>
      </c>
      <c r="N3" s="94">
        <f>_xlfn.SINGLE(dag22res3)</f>
        <v>3</v>
      </c>
      <c r="O3" s="106" t="s">
        <v>326</v>
      </c>
    </row>
    <row r="4" spans="1:15" s="71" customFormat="1" ht="15" customHeight="1" x14ac:dyDescent="0.35">
      <c r="A4" s="108"/>
      <c r="B4" s="86"/>
      <c r="C4" s="11"/>
      <c r="D4" s="87"/>
      <c r="E4" s="107"/>
      <c r="F4" s="108"/>
      <c r="G4" s="176"/>
      <c r="H4" s="177"/>
      <c r="I4" s="178"/>
      <c r="J4" s="107"/>
      <c r="K4" s="108"/>
      <c r="L4" s="86"/>
      <c r="M4" s="11"/>
      <c r="N4" s="87"/>
      <c r="O4" s="107"/>
    </row>
    <row r="5" spans="1:15" ht="20.25" customHeight="1" x14ac:dyDescent="0.35">
      <c r="A5" s="170">
        <v>2</v>
      </c>
      <c r="B5" s="165">
        <f>dag2res1</f>
        <v>1</v>
      </c>
      <c r="C5" s="166">
        <f>dag2res2</f>
        <v>2</v>
      </c>
      <c r="D5" s="167">
        <f>dag2res3</f>
        <v>3</v>
      </c>
      <c r="E5" s="106" t="s">
        <v>326</v>
      </c>
      <c r="F5" s="170">
        <v>12</v>
      </c>
      <c r="G5" s="173">
        <f>_xlfn.SINGLE(dag12res1)</f>
        <v>1</v>
      </c>
      <c r="H5" s="174">
        <f>_xlfn.SINGLE(dag12res2)</f>
        <v>2</v>
      </c>
      <c r="I5" s="175">
        <f>_xlfn.SINGLE(dag12res3)</f>
        <v>3</v>
      </c>
      <c r="J5" s="106" t="s">
        <v>326</v>
      </c>
      <c r="K5" s="170">
        <v>23</v>
      </c>
      <c r="L5" s="92">
        <f>_xlfn.SINGLE(dag23res1)</f>
        <v>1</v>
      </c>
      <c r="M5" s="93">
        <f>_xlfn.SINGLE(dag23res2)</f>
        <v>2</v>
      </c>
      <c r="N5" s="94">
        <f>_xlfn.SINGLE(dag23res3)</f>
        <v>3</v>
      </c>
      <c r="O5" s="106" t="s">
        <v>326</v>
      </c>
    </row>
    <row r="6" spans="1:15" ht="15" customHeight="1" x14ac:dyDescent="0.35">
      <c r="A6" s="108"/>
      <c r="B6" s="86"/>
      <c r="C6" s="11"/>
      <c r="D6" s="87"/>
      <c r="E6" s="107"/>
      <c r="F6" s="108"/>
      <c r="G6" s="11"/>
      <c r="H6" s="86"/>
      <c r="I6" s="88"/>
      <c r="J6" s="107"/>
      <c r="K6" s="108"/>
      <c r="L6" s="86"/>
      <c r="M6" s="11"/>
      <c r="N6" s="87"/>
      <c r="O6" s="107"/>
    </row>
    <row r="7" spans="1:15" ht="20.25" customHeight="1" x14ac:dyDescent="0.35">
      <c r="A7" s="170">
        <v>3</v>
      </c>
      <c r="B7" s="165">
        <f>dag3res1</f>
        <v>1</v>
      </c>
      <c r="C7" s="166">
        <f>dag3res2</f>
        <v>2</v>
      </c>
      <c r="D7" s="167">
        <f>dag3res3</f>
        <v>3</v>
      </c>
      <c r="E7" s="106" t="s">
        <v>326</v>
      </c>
      <c r="F7" s="170">
        <v>13</v>
      </c>
      <c r="G7" s="93">
        <f>_xlfn.SINGLE(dag13res1)</f>
        <v>1</v>
      </c>
      <c r="H7" s="92">
        <f>_xlfn.SINGLE(dag13res2)</f>
        <v>2</v>
      </c>
      <c r="I7" s="95">
        <f>_xlfn.SINGLE(dag13res3)</f>
        <v>3</v>
      </c>
      <c r="J7" s="106" t="s">
        <v>326</v>
      </c>
      <c r="K7" s="170">
        <v>24</v>
      </c>
      <c r="L7" s="92">
        <f>_xlfn.SINGLE(dag24res1)</f>
        <v>1</v>
      </c>
      <c r="M7" s="93">
        <f>_xlfn.SINGLE(dag24res2)</f>
        <v>2</v>
      </c>
      <c r="N7" s="94">
        <f>_xlfn.SINGLE(dag24res3)</f>
        <v>3</v>
      </c>
      <c r="O7" s="106" t="s">
        <v>326</v>
      </c>
    </row>
    <row r="8" spans="1:15" ht="15" customHeight="1" x14ac:dyDescent="0.35">
      <c r="A8" s="108"/>
      <c r="B8" s="86"/>
      <c r="C8" s="11"/>
      <c r="D8" s="87"/>
      <c r="E8" s="107"/>
      <c r="F8" s="108"/>
      <c r="G8" s="11"/>
      <c r="H8" s="86"/>
      <c r="I8" s="88"/>
      <c r="J8" s="107"/>
      <c r="K8" s="108"/>
      <c r="L8" s="86"/>
      <c r="M8" s="11"/>
      <c r="N8" s="87"/>
      <c r="O8" s="107"/>
    </row>
    <row r="9" spans="1:15" ht="20.25" customHeight="1" x14ac:dyDescent="0.35">
      <c r="A9" s="170">
        <v>4</v>
      </c>
      <c r="B9" s="92">
        <f>dag4res1</f>
        <v>1</v>
      </c>
      <c r="C9" s="93">
        <f>dag4res2</f>
        <v>2</v>
      </c>
      <c r="D9" s="94">
        <f>dag4res3</f>
        <v>3</v>
      </c>
      <c r="E9" s="106" t="s">
        <v>326</v>
      </c>
      <c r="F9" s="170">
        <v>14</v>
      </c>
      <c r="G9" s="93">
        <f>_xlfn.SINGLE(dag14res1)</f>
        <v>1</v>
      </c>
      <c r="H9" s="92">
        <f>_xlfn.SINGLE(dag14res2)</f>
        <v>2</v>
      </c>
      <c r="I9" s="95">
        <f>_xlfn.SINGLE(dag14res3)</f>
        <v>3</v>
      </c>
      <c r="J9" s="106" t="s">
        <v>326</v>
      </c>
      <c r="K9" s="170">
        <v>25</v>
      </c>
      <c r="L9" s="92">
        <f>_xlfn.SINGLE(dag25res1)</f>
        <v>1</v>
      </c>
      <c r="M9" s="93">
        <f>_xlfn.SINGLE(dag25res2)</f>
        <v>2</v>
      </c>
      <c r="N9" s="94">
        <f>_xlfn.SINGLE(dag25res3)</f>
        <v>3</v>
      </c>
      <c r="O9" s="106" t="s">
        <v>326</v>
      </c>
    </row>
    <row r="10" spans="1:15" ht="15" customHeight="1" x14ac:dyDescent="0.35">
      <c r="A10" s="108"/>
      <c r="B10" s="86"/>
      <c r="C10" s="11"/>
      <c r="D10" s="87"/>
      <c r="E10" s="107"/>
      <c r="F10" s="108"/>
      <c r="G10" s="11"/>
      <c r="H10" s="86"/>
      <c r="I10" s="88"/>
      <c r="J10" s="107"/>
      <c r="K10" s="108"/>
      <c r="L10" s="86"/>
      <c r="M10" s="11"/>
      <c r="N10" s="87"/>
      <c r="O10" s="107"/>
    </row>
    <row r="11" spans="1:15" ht="20.25" customHeight="1" x14ac:dyDescent="0.35">
      <c r="A11" s="170">
        <v>5</v>
      </c>
      <c r="B11" s="92">
        <f>dag5res1</f>
        <v>1</v>
      </c>
      <c r="C11" s="93">
        <f>dag5res2</f>
        <v>2</v>
      </c>
      <c r="D11" s="94">
        <f>dag5res3</f>
        <v>3</v>
      </c>
      <c r="E11" s="106" t="s">
        <v>326</v>
      </c>
      <c r="F11" s="170">
        <v>15</v>
      </c>
      <c r="G11" s="179">
        <f>_xlfn.SINGLE(dag15res1)</f>
        <v>1</v>
      </c>
      <c r="H11" s="92">
        <f>_xlfn.SINGLE(dag15res2)</f>
        <v>2</v>
      </c>
      <c r="I11" s="95">
        <f>_xlfn.SINGLE(dag15res3)</f>
        <v>3</v>
      </c>
      <c r="J11" s="106" t="s">
        <v>326</v>
      </c>
      <c r="K11" s="170">
        <v>26</v>
      </c>
      <c r="L11" s="92">
        <f>_xlfn.SINGLE(dag26res1)</f>
        <v>1</v>
      </c>
      <c r="M11" s="93">
        <f>_xlfn.SINGLE(dag26res2)</f>
        <v>2</v>
      </c>
      <c r="N11" s="94">
        <f>_xlfn.SINGLE(dag26res3)</f>
        <v>3</v>
      </c>
      <c r="O11" s="106" t="s">
        <v>326</v>
      </c>
    </row>
    <row r="12" spans="1:15" ht="15" customHeight="1" x14ac:dyDescent="0.35">
      <c r="A12" s="108"/>
      <c r="B12" s="86"/>
      <c r="C12" s="11"/>
      <c r="D12" s="87"/>
      <c r="E12" s="107"/>
      <c r="F12" s="108"/>
      <c r="G12" s="11"/>
      <c r="H12" s="86"/>
      <c r="I12" s="88"/>
      <c r="J12" s="107"/>
      <c r="K12" s="108"/>
      <c r="L12" s="86"/>
      <c r="M12" s="11"/>
      <c r="N12" s="87"/>
      <c r="O12" s="107"/>
    </row>
    <row r="13" spans="1:15" ht="20.25" customHeight="1" x14ac:dyDescent="0.35">
      <c r="A13" s="170">
        <v>6</v>
      </c>
      <c r="B13" s="92">
        <f>dag6res1</f>
        <v>1</v>
      </c>
      <c r="C13" s="93">
        <f>dag6res2</f>
        <v>2</v>
      </c>
      <c r="D13" s="94">
        <f>dag6res3</f>
        <v>3</v>
      </c>
      <c r="E13" s="106" t="s">
        <v>326</v>
      </c>
      <c r="F13" s="170">
        <v>16</v>
      </c>
      <c r="G13" s="93">
        <f>_xlfn.SINGLE(dag16res1)</f>
        <v>1</v>
      </c>
      <c r="H13" s="92">
        <f>_xlfn.SINGLE(dag16res2)</f>
        <v>2</v>
      </c>
      <c r="I13" s="96">
        <f>_xlfn.SINGLE(dag16res3)</f>
        <v>3</v>
      </c>
      <c r="J13" s="106" t="s">
        <v>326</v>
      </c>
      <c r="K13" s="170">
        <v>27</v>
      </c>
      <c r="L13" s="92">
        <f>_xlfn.SINGLE(dag27res1)</f>
        <v>1</v>
      </c>
      <c r="M13" s="93">
        <f>_xlfn.SINGLE(dag27res2)</f>
        <v>2</v>
      </c>
      <c r="N13" s="94">
        <f>_xlfn.SINGLE(dag27res3)</f>
        <v>3</v>
      </c>
      <c r="O13" s="106" t="s">
        <v>326</v>
      </c>
    </row>
    <row r="14" spans="1:15" ht="15" customHeight="1" x14ac:dyDescent="0.35">
      <c r="A14" s="108"/>
      <c r="B14" s="86"/>
      <c r="C14" s="11"/>
      <c r="D14" s="87"/>
      <c r="E14" s="107"/>
      <c r="F14" s="108"/>
      <c r="G14" s="11"/>
      <c r="H14" s="86"/>
      <c r="I14" s="88"/>
      <c r="J14" s="107"/>
      <c r="K14" s="108"/>
      <c r="L14" s="86"/>
      <c r="M14" s="11"/>
      <c r="N14" s="87"/>
      <c r="O14" s="107"/>
    </row>
    <row r="15" spans="1:15" ht="22.35" customHeight="1" x14ac:dyDescent="0.35">
      <c r="A15" s="170">
        <v>7</v>
      </c>
      <c r="B15" s="92">
        <f>_xlfn.SINGLE(dag7res1)</f>
        <v>1</v>
      </c>
      <c r="C15" s="93">
        <f>_xlfn.SINGLE(dag7res2)</f>
        <v>2</v>
      </c>
      <c r="D15" s="94">
        <f>_xlfn.SINGLE(dag7res3)</f>
        <v>3</v>
      </c>
      <c r="E15" s="106" t="s">
        <v>326</v>
      </c>
      <c r="F15" s="170">
        <v>17</v>
      </c>
      <c r="G15" s="93">
        <f>_xlfn.SINGLE(dag17res1)</f>
        <v>1</v>
      </c>
      <c r="H15" s="92">
        <f>_xlfn.SINGLE(dag17res2)</f>
        <v>2</v>
      </c>
      <c r="I15" s="95">
        <f>_xlfn.SINGLE(dag17res3)</f>
        <v>3</v>
      </c>
      <c r="J15" s="106" t="s">
        <v>326</v>
      </c>
      <c r="K15" s="170">
        <v>28</v>
      </c>
      <c r="L15" s="92">
        <f>_xlfn.SINGLE(dag28res1)</f>
        <v>1</v>
      </c>
      <c r="M15" s="93">
        <f>_xlfn.SINGLE(dag28res2)</f>
        <v>2</v>
      </c>
      <c r="N15" s="94">
        <f>_xlfn.SINGLE(dag28res3)</f>
        <v>3</v>
      </c>
      <c r="O15" s="106" t="s">
        <v>326</v>
      </c>
    </row>
    <row r="16" spans="1:15" ht="15" customHeight="1" x14ac:dyDescent="0.35">
      <c r="A16" s="108"/>
      <c r="B16" s="86"/>
      <c r="C16" s="11"/>
      <c r="D16" s="87"/>
      <c r="E16" s="107"/>
      <c r="F16" s="108"/>
      <c r="G16" s="11"/>
      <c r="H16" s="86"/>
      <c r="I16" s="88"/>
      <c r="J16" s="107"/>
      <c r="K16" s="108"/>
      <c r="L16" s="86"/>
      <c r="M16" s="11"/>
      <c r="N16" s="87"/>
      <c r="O16" s="107"/>
    </row>
    <row r="17" spans="1:15" ht="22.35" customHeight="1" x14ac:dyDescent="0.35">
      <c r="A17" s="170">
        <v>8</v>
      </c>
      <c r="B17" s="92">
        <f>_xlfn.SINGLE(dag8res1)</f>
        <v>1</v>
      </c>
      <c r="C17" s="93">
        <f>_xlfn.SINGLE(dag8res2)</f>
        <v>2</v>
      </c>
      <c r="D17" s="94">
        <f>_xlfn.SINGLE(dag8res3)</f>
        <v>3</v>
      </c>
      <c r="E17" s="106" t="s">
        <v>326</v>
      </c>
      <c r="F17" s="170">
        <v>18</v>
      </c>
      <c r="G17" s="93">
        <f>_xlfn.SINGLE(dag18res1)</f>
        <v>1</v>
      </c>
      <c r="H17" s="92">
        <f>_xlfn.SINGLE(dag18res2)</f>
        <v>2</v>
      </c>
      <c r="I17" s="95">
        <f>_xlfn.SINGLE(dag18res3)</f>
        <v>3</v>
      </c>
      <c r="J17" s="106" t="s">
        <v>326</v>
      </c>
      <c r="K17" s="170">
        <v>29</v>
      </c>
      <c r="L17" s="92">
        <f>_xlfn.SINGLE(dag29res1)</f>
        <v>1</v>
      </c>
      <c r="M17" s="93">
        <f>_xlfn.SINGLE(dag29res2)</f>
        <v>2</v>
      </c>
      <c r="N17" s="94">
        <f>_xlfn.SINGLE(dag29res3)</f>
        <v>3</v>
      </c>
      <c r="O17" s="106" t="s">
        <v>326</v>
      </c>
    </row>
    <row r="18" spans="1:15" ht="15" customHeight="1" x14ac:dyDescent="0.35">
      <c r="A18" s="108"/>
      <c r="B18" s="86"/>
      <c r="C18" s="11"/>
      <c r="D18" s="87"/>
      <c r="E18" s="107"/>
      <c r="F18" s="108"/>
      <c r="G18" s="11"/>
      <c r="H18" s="86"/>
      <c r="I18" s="88"/>
      <c r="J18" s="107"/>
      <c r="K18" s="108"/>
      <c r="L18" s="86"/>
      <c r="M18" s="11"/>
      <c r="N18" s="87"/>
      <c r="O18" s="107"/>
    </row>
    <row r="19" spans="1:15" ht="20.25" customHeight="1" x14ac:dyDescent="0.35">
      <c r="A19" s="170">
        <v>9</v>
      </c>
      <c r="B19" s="92">
        <f>_xlfn.SINGLE(dag9res1)</f>
        <v>1</v>
      </c>
      <c r="C19" s="93">
        <f>_xlfn.SINGLE(dag9res2)</f>
        <v>2</v>
      </c>
      <c r="D19" s="94">
        <f>_xlfn.SINGLE(dag9res3)</f>
        <v>3</v>
      </c>
      <c r="E19" s="106" t="s">
        <v>326</v>
      </c>
      <c r="F19" s="170">
        <v>19</v>
      </c>
      <c r="G19" s="93">
        <f>_xlfn.SINGLE(dag19res1)</f>
        <v>1</v>
      </c>
      <c r="H19" s="92">
        <f>_xlfn.SINGLE(dag19res2)</f>
        <v>2</v>
      </c>
      <c r="I19" s="95">
        <f>_xlfn.SINGLE(dag19res3)</f>
        <v>3</v>
      </c>
      <c r="J19" s="106" t="s">
        <v>326</v>
      </c>
      <c r="K19" s="170">
        <v>30</v>
      </c>
      <c r="L19" s="92">
        <f>_xlfn.SINGLE(dag30res1)</f>
        <v>1</v>
      </c>
      <c r="M19" s="93">
        <f>_xlfn.SINGLE(dag30res2)</f>
        <v>2</v>
      </c>
      <c r="N19" s="94">
        <f>_xlfn.SINGLE(dag30res3)</f>
        <v>3</v>
      </c>
      <c r="O19" s="106" t="s">
        <v>326</v>
      </c>
    </row>
    <row r="20" spans="1:15" ht="15" customHeight="1" x14ac:dyDescent="0.35">
      <c r="A20" s="108"/>
      <c r="B20" s="86"/>
      <c r="C20" s="11"/>
      <c r="D20" s="87"/>
      <c r="E20" s="107"/>
      <c r="F20" s="108"/>
      <c r="G20" s="11"/>
      <c r="H20" s="86"/>
      <c r="I20" s="88"/>
      <c r="J20" s="107"/>
      <c r="K20" s="108"/>
      <c r="L20" s="86"/>
      <c r="M20" s="11"/>
      <c r="N20" s="87"/>
      <c r="O20" s="107"/>
    </row>
    <row r="21" spans="1:15" ht="20.25" customHeight="1" thickBot="1" x14ac:dyDescent="0.4">
      <c r="A21" s="171">
        <v>10</v>
      </c>
      <c r="B21" s="97">
        <f>_xlfn.SINGLE(dag10res1)</f>
        <v>1</v>
      </c>
      <c r="C21" s="98">
        <f>_xlfn.SINGLE(dag10res2)</f>
        <v>2</v>
      </c>
      <c r="D21" s="99">
        <f>_xlfn.SINGLE(dag10res3)</f>
        <v>3</v>
      </c>
      <c r="E21" s="106" t="s">
        <v>326</v>
      </c>
      <c r="F21" s="171">
        <v>20</v>
      </c>
      <c r="G21" s="98">
        <f>_xlfn.SINGLE(dag20res1)</f>
        <v>1</v>
      </c>
      <c r="H21" s="97">
        <f>_xlfn.SINGLE(dag20res2)</f>
        <v>2</v>
      </c>
      <c r="I21" s="100">
        <f>_xlfn.SINGLE(dag20res3)</f>
        <v>3</v>
      </c>
      <c r="J21" s="106" t="s">
        <v>326</v>
      </c>
      <c r="K21" s="171">
        <v>31</v>
      </c>
      <c r="L21" s="97">
        <f>_xlfn.SINGLE(dag31res1)</f>
        <v>1</v>
      </c>
      <c r="M21" s="98">
        <f>_xlfn.SINGLE(dag31res2)</f>
        <v>2</v>
      </c>
      <c r="N21" s="99">
        <f>_xlfn.SINGLE(dag31res3)</f>
        <v>3</v>
      </c>
      <c r="O21" s="106" t="s">
        <v>326</v>
      </c>
    </row>
    <row r="22" spans="1:15" ht="20.25" customHeight="1" x14ac:dyDescent="0.35">
      <c r="A22" s="168"/>
      <c r="B22" s="11"/>
      <c r="C22" s="11"/>
      <c r="D22" s="11"/>
      <c r="E22" s="107"/>
      <c r="G22" s="11"/>
      <c r="H22" s="11"/>
      <c r="I22" s="11"/>
      <c r="J22" s="107"/>
      <c r="O22" s="159"/>
    </row>
  </sheetData>
  <mergeCells count="2">
    <mergeCell ref="A1:C1"/>
    <mergeCell ref="D1:E1"/>
  </mergeCells>
  <hyperlinks>
    <hyperlink ref="B3" location="'1'!A74" display="'1'!A74" xr:uid="{11A6FB2E-F847-41E8-BC98-9166C04BDD0A}"/>
    <hyperlink ref="C3" location="'1'!A215" display="'1'!A215" xr:uid="{3A5BCBF9-8AC6-4CE1-9FB8-0BFD4196C99E}"/>
    <hyperlink ref="D3" location="'1'!A356" display="'1'!A356" xr:uid="{E1FEF632-F50F-4639-A4A4-C43A7253EC60}"/>
    <hyperlink ref="B5" location="'2'!A74" display="'2'!A74" xr:uid="{BC9FE3DA-E7DA-4D01-AE71-FA89EFFFE19B}"/>
    <hyperlink ref="C5" location="'2'!A215" display="'2'!A215" xr:uid="{79B86DDC-4E46-404C-8071-12144BFA0FE0}"/>
    <hyperlink ref="D5" location="'2'!A356" display="'2'!A356" xr:uid="{6725412C-5EB1-46DF-8F87-580A7A5FA5E8}"/>
    <hyperlink ref="B9" location="'4'!A74" display="'4'!A74" xr:uid="{200F4975-0C37-439D-BCBD-A9E63C30EDE1}"/>
    <hyperlink ref="C9" location="'4'!A215" display="'4'!A215" xr:uid="{AB50497F-5D8F-46A7-AC3B-2ADF0EE3FA2C}"/>
    <hyperlink ref="D9" location="'4'!A356" display="'4'!A356" xr:uid="{E835A073-996C-4641-98FE-707F2F908ADF}"/>
    <hyperlink ref="B11" location="'5'!A74" display="'5'!A74" xr:uid="{E269F266-A329-4F6C-9970-7C0CB71C740B}"/>
    <hyperlink ref="C11" location="'5'!A215" display="'5'!A215" xr:uid="{D7659B44-DB52-43D1-A9D5-82E103417781}"/>
    <hyperlink ref="D11" location="'5'!A356" display="'5'!A356" xr:uid="{708A459D-BBCF-405D-8CAD-B3CA367462C2}"/>
    <hyperlink ref="A3" location="'1'!A1" display="'1'!A1" xr:uid="{A8E2BFC8-C392-4166-BDB2-8CFE88E13CF6}"/>
    <hyperlink ref="A5" location="'2'!A1" display="'2'!A1" xr:uid="{8B1C8069-AB73-48A2-AAE0-5FFD4ECF15D6}"/>
    <hyperlink ref="A7" location="'3'!A1" display="'3'!A1" xr:uid="{ED3019F2-C08D-4AD1-BA5F-FFDEE662B27A}"/>
    <hyperlink ref="A9" location="'4'!A1" display="'4'!A1" xr:uid="{53D5C98F-180F-4EBE-AFB1-376F072C4978}"/>
    <hyperlink ref="A11" location="'5'!A1" display="'5'!A1" xr:uid="{44618F3D-8B8E-4C55-8B6D-F6ADDE4D698B}"/>
    <hyperlink ref="C13" location="'6'!A215" display="'6'!A215" xr:uid="{11BA97BF-D978-419C-AB3B-80D2A0556C2E}"/>
    <hyperlink ref="D13" location="'6'!A356" display="'6'!A356" xr:uid="{B685A3BB-F65B-4E7A-AC17-86B3D73BCC88}"/>
    <hyperlink ref="B13" location="'6'!A74" display="'6'!A74" xr:uid="{C848D735-836A-4FFE-BBC7-9505479DAF29}"/>
    <hyperlink ref="A13" location="'6'!A1" display="'6'!A1" xr:uid="{0BDB6B61-9DBE-46F9-A335-99598DBB436E}"/>
    <hyperlink ref="B15" location="'7'!A74" display="'7'!A74" xr:uid="{0A935B33-1F06-4BB2-B5F9-483BADA5CB9B}"/>
    <hyperlink ref="C15" location="'7'!A215" display="'7'!A215" xr:uid="{5632336D-F6EE-453E-A84C-BDA246EBD77A}"/>
    <hyperlink ref="D15" location="'7'!A356" display="'7'!A356" xr:uid="{2BF889AF-0989-4729-A644-73073294BC34}"/>
    <hyperlink ref="A15" location="'7'!A1" display="'7'!A1" xr:uid="{3C4CFA23-E3E6-403E-A097-B2EFFA3FAED6}"/>
    <hyperlink ref="A17" location="'8'!A1" display="'8'!A1" xr:uid="{A3062AD9-293A-4DAA-948E-2C4CCF8BA748}"/>
    <hyperlink ref="B17" location="'8'!A74" display="'8'!A74" xr:uid="{78EBEFC2-F7B8-44E9-91EB-AFFACCAAB0BB}"/>
    <hyperlink ref="C17" location="'8'!A215" display="'8'!A215" xr:uid="{18AFD147-1000-4CD5-9694-0EA69FFCB68E}"/>
    <hyperlink ref="D17" location="'8'!A356" display="'8'!A356" xr:uid="{581017B7-DED6-47FE-A917-8B14A878FE9C}"/>
    <hyperlink ref="A19" location="'9'!A1" display="'9'!A1" xr:uid="{45A47C86-4EA8-46AD-ADF2-8168882A7BA6}"/>
    <hyperlink ref="B19" location="'9'!A74" display="'9'!A74" xr:uid="{75210F9D-6792-4878-84FD-BFD8C8F7C4D4}"/>
    <hyperlink ref="C19" location="'9'!A215" display="'9'!A215" xr:uid="{CAAF0E9B-AC58-43D6-9B49-6318361FE6E4}"/>
    <hyperlink ref="D19" location="'9'!A356" display="'9'!A356" xr:uid="{489B743E-1A39-4F2E-BB19-51EE40CEC7BE}"/>
    <hyperlink ref="B21" location="'10'!A74" display="'10'!A74" xr:uid="{600BC098-E986-4E02-8793-8A0348754AA6}"/>
    <hyperlink ref="C21" location="'10'!A215" display="'10'!A215" xr:uid="{795CF436-6DF7-44D4-9B18-E8232713E9A3}"/>
    <hyperlink ref="D21" location="'10'!A356" display="'10'!A356" xr:uid="{8122A282-D80B-4D90-A2E1-AD7528B875EC}"/>
    <hyperlink ref="A21" location="'10'!A1" display="'10'!A1" xr:uid="{5D15B1CB-1830-4623-B9EC-C0BFD966FD88}"/>
    <hyperlink ref="F3" location="'11'!A1" display="'11'!A1" xr:uid="{630349C6-CB43-4514-8374-00F5965A62F1}"/>
    <hyperlink ref="G3" location="'11'!A74" display="'11'!A74" xr:uid="{2AE9986A-989F-47E7-8EB9-F7670C13C159}"/>
    <hyperlink ref="H3" location="'11'!A215" display="'11'!A215" xr:uid="{47817877-ECFE-4BE3-91C9-E732E32685BB}"/>
    <hyperlink ref="F5" location="'12'!A1" display="'12'!A1" xr:uid="{5DA44F5F-B82A-427D-B69E-78096C88D0D7}"/>
    <hyperlink ref="F7" location="'13'!A1" display="'13'!A1" xr:uid="{D5013139-2C76-405C-967D-11B8A37E8075}"/>
    <hyperlink ref="D1" location="start!A1" display="start" xr:uid="{1214CA6C-322A-4FFB-AAB6-A070B2B88BEC}"/>
    <hyperlink ref="F9" location="'14'!A1" display="'14'!A1" xr:uid="{E3C3A84D-4174-4CB7-B2C6-972AA88546BE}"/>
    <hyperlink ref="F11" location="'15'!A1" display="'15'!A1" xr:uid="{636B89D0-1D5A-4915-A900-B5D3F7194A31}"/>
    <hyperlink ref="F13" location="'16'!A1" display="'16'!A1" xr:uid="{95955E74-B41D-494A-B225-0CE936E64236}"/>
    <hyperlink ref="F15" location="'17'!A1" display="'17'!A1" xr:uid="{A8EFF3F9-D916-4634-ABB7-05D876960521}"/>
    <hyperlink ref="F17" location="'18'!A1" display="'18'!A1" xr:uid="{BBCE056F-FB28-4A7D-82D2-FCAA2D2E39A9}"/>
    <hyperlink ref="F19" location="'19'!A1" display="'19'!A1" xr:uid="{7C44A944-895F-4CAD-8E80-F94B9ACC63D4}"/>
    <hyperlink ref="F21" location="'20'!A1" display="'20'!A1" xr:uid="{B7FC2BA7-6A7C-4A28-BA90-9D765B2BD774}"/>
    <hyperlink ref="K1" location="'21'!A1" display="'21'!A1" xr:uid="{A341C8DA-8A5B-464D-870D-A9A137833D4D}"/>
    <hyperlink ref="K3" location="'22'!A1" display="'22'!A1" xr:uid="{F379D8DD-1935-4A54-8F6A-FB97DD662CD0}"/>
    <hyperlink ref="K9" location="'25'!A1" display="'25'!A1" xr:uid="{0D8D933E-EEBF-453D-B3DB-AD6803B24836}"/>
    <hyperlink ref="K11" location="'26'!A1" display="'26'!A1" xr:uid="{718702AD-1647-4185-9EA5-622C17378A01}"/>
    <hyperlink ref="K13" location="'27'!A1" display="'27'!A1" xr:uid="{F24313B3-C07D-439B-B9C5-8AE349C276E3}"/>
    <hyperlink ref="K15" location="'28'!A1" display="'28'!A1" xr:uid="{F9F4F953-A27F-4552-8586-1492BE740CB8}"/>
    <hyperlink ref="K17" location="'29'!A1" display="'29'!A1" xr:uid="{1E88DE73-0E15-493A-9EE3-E614DBE9C7EE}"/>
    <hyperlink ref="K19" location="'30'!A1" display="'30'!A1" xr:uid="{ED456B79-3D68-4247-B59C-97AB59B40FC4}"/>
    <hyperlink ref="K21" location="'31'!A1" display="'31'!A1" xr:uid="{141C50E9-E95C-44C2-BD38-C186BD12C24D}"/>
    <hyperlink ref="E7" location="'3'!BS29" display="planning" xr:uid="{F842FB52-6B1F-4FAD-B5B5-5DE8C11BE810}"/>
    <hyperlink ref="E3" location="'1'!BS29" display="planning" xr:uid="{1C665B76-55DF-4DB7-B5FB-72553872EABA}"/>
    <hyperlink ref="E9" location="'4'!BS29" display="planning" xr:uid="{DB92B51E-32A6-4B1D-A568-62E03226F7E8}"/>
    <hyperlink ref="E11" location="'5'!BS29" display="planning" xr:uid="{EC7EA252-CBFA-4D20-803D-383812FF0A87}"/>
    <hyperlink ref="E17" location="'8'!BS29" display="planning" xr:uid="{A97EFDBC-BDF8-41CE-A68D-F4578BE65D0F}"/>
    <hyperlink ref="E13" location="'6'!BS29" display="planning" xr:uid="{794B64FB-5DBD-4DBD-811B-F0B41F14656B}"/>
    <hyperlink ref="E15" location="'7'!BS29" display="planning" xr:uid="{D2CD43A8-CE04-477D-8AB4-BC7CB62FC46B}"/>
    <hyperlink ref="E19" location="'9'!BS29" display="planning" xr:uid="{3E451EB4-6411-4443-A60B-B8EC6F7B3FF3}"/>
    <hyperlink ref="E21" location="'10'!BS29" display="planning" xr:uid="{B07743B0-7917-46AB-A050-7228974A5C9B}"/>
    <hyperlink ref="E5" location="'2'!BS29" display="planning" xr:uid="{F525E279-A3E4-42F4-8897-022CB1F0438F}"/>
    <hyperlink ref="J3" location="'11'!BS29" display="planning" xr:uid="{F8656FA1-28C8-4CD3-8EDE-9B30B662D327}"/>
    <hyperlink ref="J9" location="'14'!BS29" display="planning" xr:uid="{3FA81296-23F8-4505-ABAF-D146E1F19907}"/>
    <hyperlink ref="J11" location="'15'!BS29" display="planning" xr:uid="{0B664990-4184-4BE5-954A-1637A11B0461}"/>
    <hyperlink ref="J17" location="'18'!BS29" display="planning" xr:uid="{86BFE9D1-3835-48E9-8A3E-B0E5B924DFF5}"/>
    <hyperlink ref="J13" location="'16'!BS29" display="planning" xr:uid="{CAEDE94E-414F-41CA-8FAF-36774C872CC5}"/>
    <hyperlink ref="J15" location="'17'!BS29" display="planning" xr:uid="{AEC7F94C-9865-4FAA-8FB7-A1DE3A238DE6}"/>
    <hyperlink ref="J19" location="'19'!BS29" display="planning" xr:uid="{CEF7541F-EDDC-44EC-B8B1-4BC8C2E1A618}"/>
    <hyperlink ref="J21" location="'20'!BS29" display="planning" xr:uid="{7E68E04F-719C-432B-B6A2-BAF966CFF4C5}"/>
    <hyperlink ref="O7" location="'24'!BS29" display="planning" xr:uid="{EC8A23B2-9D97-4635-94C9-B841E0E1463D}"/>
    <hyperlink ref="O3" location="'22'!BS29" display="planning" xr:uid="{3281E62E-BC88-4A6C-9FC7-FF498BFFEF67}"/>
    <hyperlink ref="O9" location="'25'!BS29" display="planning" xr:uid="{21B3C6AA-FCCF-4539-84A4-9FCDC0BD88E7}"/>
    <hyperlink ref="O11" location="'26'!BS29" display="planning" xr:uid="{6E465615-B4C4-4416-888A-15B0B1A06C09}"/>
    <hyperlink ref="O17" location="'29'!BS29" display="planning" xr:uid="{0B88C9A6-DA40-437F-BEAD-56EB8F686ECE}"/>
    <hyperlink ref="O13" location="'27'!BS29" display="planning" xr:uid="{D7956182-94F0-4B07-97D8-7A53F6D310CE}"/>
    <hyperlink ref="O15" location="'28'!BS29" display="planning" xr:uid="{5220877E-5570-417A-AC41-BF72363822AC}"/>
    <hyperlink ref="O19" location="'30'!BS29" display="planning" xr:uid="{BADAB66B-B880-4945-8B48-7F1753DEDFF9}"/>
    <hyperlink ref="O21" location="'31'!BS29" display="planning" xr:uid="{FE7B5D5F-9824-4177-9F0A-7A66B2CEF0DA}"/>
    <hyperlink ref="O5" location="'23'!BS29" display="planning" xr:uid="{9A5900F7-5E61-490B-B0E5-633404171E01}"/>
    <hyperlink ref="O1" location="'21'!BS29" display="planning" xr:uid="{D0E86DBC-C768-4DEC-BD88-DA77C50BC39A}"/>
    <hyperlink ref="B7" location="'3'!A74" display="'3'!A74" xr:uid="{BB1CF5AE-D62E-4C46-8B1D-7A2FCB3835EC}"/>
    <hyperlink ref="C7" location="'3'!A215" display="'3'!A215" xr:uid="{3AB2C4F9-CCF1-4C75-A7A3-FAFDDF874C76}"/>
    <hyperlink ref="D7" location="'3'!A356" display="'3'!A356" xr:uid="{A234EB22-B53F-4EA1-87C2-ACD3C68EDBE9}"/>
    <hyperlink ref="N21" location="'31'!A356" display="'31'!A356" xr:uid="{492043F0-ECFE-4CD5-8A22-7AC2076BF58B}"/>
    <hyperlink ref="M21" location="'31'!A215" display="'31'!A215" xr:uid="{E1B5495F-3AE2-4BAD-B571-5D70CAB91817}"/>
    <hyperlink ref="L21" location="'31'!A74" display="'31'!A74" xr:uid="{0238DBD8-C2F3-49E2-A5A2-25C7E1E4771F}"/>
    <hyperlink ref="L1" location="'21'!A74" display="'21'!A74" xr:uid="{577C1192-2E82-41E7-9A15-72BE71339596}"/>
    <hyperlink ref="M1" location="'21'!A215" display="'21'!A215" xr:uid="{E2F85CA0-E465-4DEE-B0CF-F0FEABE3C601}"/>
    <hyperlink ref="N1" location="'21'!A356" display="'21'!A356" xr:uid="{A9ED64E3-C30B-4CB0-98A5-24CDA751DC1F}"/>
    <hyperlink ref="L3" location="'22'!A74" display="'22'!A74" xr:uid="{54AF5E73-8C8B-43C2-9877-12F9B566BA45}"/>
    <hyperlink ref="M3" location="'22'!A215" display="'22'!A215" xr:uid="{0B1D5BC9-DD32-4DDD-93C1-158EA44A47E0}"/>
    <hyperlink ref="N3" location="'22'!A356" display="'22'!A356" xr:uid="{995C279E-EC0A-4237-9B7E-3B86250DE041}"/>
    <hyperlink ref="L5" location="'23'!A74" display="'23'!A74" xr:uid="{CEE3D801-8933-44C0-996F-1BE3D60C4BEE}"/>
    <hyperlink ref="M5" location="'23'!A215" display="'23'!A215" xr:uid="{4707713E-7B26-4776-87E3-E016DDE0F381}"/>
    <hyperlink ref="N5" location="'23'!A356" display="'23'!A356" xr:uid="{440C3359-1A63-4490-ADB3-B97C9E900F8F}"/>
    <hyperlink ref="M7" location="'24'!A215" display="'24'!A215" xr:uid="{65245B5C-C0F9-4E3E-9727-BACF5EFD8DBB}"/>
    <hyperlink ref="N7" location="'24'!A356" display="'24'!A356" xr:uid="{3A6D152D-F4BB-489D-807B-161091E2B443}"/>
    <hyperlink ref="L7" location="'24'!A74" display="'24'!A74" xr:uid="{0CC451E2-C66E-4E2B-AF9F-7B4015C49F05}"/>
    <hyperlink ref="L9" location="'25'!A74" display="'25'!A74" xr:uid="{DF0692BB-DD43-4CDB-9E8B-CF83C7630F42}"/>
    <hyperlink ref="M9" location="'25'!A215" display="'25'!A215" xr:uid="{54915EB1-8B57-47F5-B1EF-A5A0AD59EFE5}"/>
    <hyperlink ref="N9" location="'25'!A356" display="'25'!A356" xr:uid="{E586FAFE-BD50-426C-ADC2-F6E0CEE1781F}"/>
    <hyperlink ref="L11" location="'26'!A74" display="'26'!A74" xr:uid="{C43DE365-1063-4D3E-AA85-C38A5B7706FC}"/>
    <hyperlink ref="M11" location="'26'!A215" display="'26'!A215" xr:uid="{66235BB5-2FB6-4F21-AD92-816E16DA9B5E}"/>
    <hyperlink ref="N11" location="'26'!A356" display="'26'!A356" xr:uid="{DBC159DC-5661-46CF-B1BB-62A0177E0C50}"/>
    <hyperlink ref="L13" location="'27'!A74" display="'27'!A74" xr:uid="{58F23A83-BD40-4E2F-A6D8-6227FDD7164E}"/>
    <hyperlink ref="M13" location="'27'!A215" display="'27'!A215" xr:uid="{98C42DE1-EF8A-4ACE-BA29-E6C7597144D1}"/>
    <hyperlink ref="N13" location="'27'!A356" display="'27'!A356" xr:uid="{F2B70CA9-F36F-46AC-8470-561B65B5A476}"/>
    <hyperlink ref="L15" location="'28'!A74" display="'28'!A74" xr:uid="{8D1DC4D4-E845-4009-A667-27821ADA8D7A}"/>
    <hyperlink ref="M15" location="'28'!A215" display="'28'!A215" xr:uid="{8E55DF32-A997-4C71-9AF0-2527185DB7EF}"/>
    <hyperlink ref="N15" location="'28'!A356" display="'28'!A356" xr:uid="{ADC8954D-88D5-43D8-B3D8-556EA0D25579}"/>
    <hyperlink ref="L17" location="'29'!A74" display="'29'!A74" xr:uid="{D6A39F5E-5F8C-4BC9-8EE5-72C75BB803AD}"/>
    <hyperlink ref="M17" location="'29'!A215" display="'29'!A215" xr:uid="{8F9F9B70-11F6-4CB0-A669-4405E16AD1E1}"/>
    <hyperlink ref="N17" location="'29'!A356" display="'29'!A356" xr:uid="{2EB399B8-AC8F-48A8-9062-0D90EA17942D}"/>
    <hyperlink ref="L19" location="'30'!A74" display="'30'!A74" xr:uid="{07E755F7-B8E8-49E1-AB49-BD0B4F8C7079}"/>
    <hyperlink ref="M19" location="'30'!A215" display="'30'!A215" xr:uid="{1735230C-DA2B-44D3-949C-A2E0384CE437}"/>
    <hyperlink ref="N19" location="'30'!A356" display="'30'!A356" xr:uid="{A3D96CDF-08C9-44DA-9CD2-10B1C1A7C45B}"/>
    <hyperlink ref="G19" location="'19'!A74" display="'19'!A74" xr:uid="{B06779A2-8033-4EDA-B3B6-32DBC5EDD681}"/>
    <hyperlink ref="H19" location="'19'!A215" display="'19'!A215" xr:uid="{D9406B4D-6D96-45A5-97CB-8B8E68347241}"/>
    <hyperlink ref="I19" location="'19'!A356" display="'19'!A356" xr:uid="{8A8FDDEE-BFC9-4A80-BAB0-19EF52531085}"/>
    <hyperlink ref="G21" location="'20'!A74" display="'20'!A74" xr:uid="{4A91860C-CA64-4E2D-A2F6-76019C3EAD85}"/>
    <hyperlink ref="H21" location="'20'!A215" display="'20'!A215" xr:uid="{80F8C78A-8907-4436-9D7A-C260B6197A29}"/>
    <hyperlink ref="I21" location="'20'!A356" display="'20'!A356" xr:uid="{1ACDE2FA-DEE5-46FD-89F7-260A8E709735}"/>
    <hyperlink ref="G11" location="'15'!A74" display="'15'!A74" xr:uid="{32EFEFFF-BF5A-4D5F-B698-9E56AD5B54DE}"/>
    <hyperlink ref="H11" location="'15'!A2153" display="'15'!A2153" xr:uid="{BCBE1E7F-58D5-46FC-904D-1206BCB95802}"/>
    <hyperlink ref="I11" location="'15'!A356" display="'15'!A356" xr:uid="{85B2B60F-C235-4E4E-818B-915F877CD160}"/>
    <hyperlink ref="G13" location="'16'!A74" display="'16'!A74" xr:uid="{D7FCBC0D-8909-4B83-9971-9C38AD3D88D2}"/>
    <hyperlink ref="H13" location="'16'!A215" display="'16'!A215" xr:uid="{D8FEC151-AD05-409D-9378-8DF465DC01C6}"/>
    <hyperlink ref="I13" location="'16'!A356" display="'16'!A356" xr:uid="{1818853D-33AE-475B-8B89-C19D40EAA045}"/>
    <hyperlink ref="G15" location="'17'!A74" display="'17'!A74" xr:uid="{52E560DA-C423-416D-93F9-D0BB2DEF0648}"/>
    <hyperlink ref="H15" location="'17'!A215" display="'17'!A215" xr:uid="{95BE80EB-57CD-42AE-84FF-166C476A18CC}"/>
    <hyperlink ref="I15" location="'17'!A356" display="'17'!A356" xr:uid="{D197E4B4-A875-43D0-94B9-35F3643A683D}"/>
    <hyperlink ref="G17" location="'18'!A74" display="'18'!A74" xr:uid="{9FC3ADBF-204B-4507-861C-AF13E8B96549}"/>
    <hyperlink ref="H17" location="'18'!A215" display="'18'!A215" xr:uid="{1D9572F7-FC3A-461F-B333-C6C546108C30}"/>
    <hyperlink ref="I17" location="'18'!A356" display="'18'!A356" xr:uid="{5B4DA3F4-9248-487D-902C-3D4B5987C4DF}"/>
    <hyperlink ref="G7" location="'13'!A74" display="'13'!A74" xr:uid="{EE390832-1C07-4B84-BDA1-AF18DD2ACB75}"/>
    <hyperlink ref="H7" location="'13'!A215" display="'13'!A215" xr:uid="{C84EE99F-271E-441A-BEE5-DD9F9B37C5EA}"/>
    <hyperlink ref="G9" location="'14'!A74" display="'14'!A74" xr:uid="{1B53E900-7755-4C8E-B4EA-9D56AE63AA6A}"/>
    <hyperlink ref="H9" location="'14'!A215" display="'14'!A215" xr:uid="{D7846ED8-70FD-4746-A446-316B7BB2B3DB}"/>
    <hyperlink ref="I9" location="'14'!A356" display="'14'!A356" xr:uid="{2635E8D2-F902-410F-97FD-3122DBB76BA2}"/>
    <hyperlink ref="I3" location="'11'!A356" display="'11'!A356" xr:uid="{74924352-4DC3-4E65-9200-8D183867A055}"/>
    <hyperlink ref="G5" location="'12'!A74" display="'12'!A74" xr:uid="{1C545451-5B47-4B36-8DB1-9CD141336AD7}"/>
    <hyperlink ref="H5" location="'12'!A215" display="'12'!A215" xr:uid="{B5224B34-A148-44D0-B9B5-A240A704CE82}"/>
    <hyperlink ref="I5" location="'12'!A356" display="'12'!A356" xr:uid="{F0D4B041-F5BB-481B-8396-70A6AF3BE2F2}"/>
    <hyperlink ref="I7" location="'13'!A356" display="'13'!A356" xr:uid="{D36CFDCC-1B81-4F63-8527-E772BCA8A7F9}"/>
    <hyperlink ref="J5" location="'12'!BS29" display="planning" xr:uid="{2B0DE399-0A8F-408D-A863-D690B5668525}"/>
    <hyperlink ref="J7" location="'13'!BS29" display="planning" xr:uid="{96A7DB44-3D17-4306-ACB0-6BF2188F2967}"/>
    <hyperlink ref="K7" location="'24'!A1" display="'24'!A1" xr:uid="{9F6032F4-C48A-4724-A8A8-24065CEA417D}"/>
    <hyperlink ref="K5" location="'23'!A1" display="'23'!A1" xr:uid="{46321D9F-7400-404E-9683-8FAB713368DF}"/>
    <hyperlink ref="D1:E1" location="start!A1" display="start" xr:uid="{89700B77-291F-0B48-B821-B7B1EB84183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61891-68BA-44B4-947A-7690DCDF28A4}">
  <dimension ref="A1:U24"/>
  <sheetViews>
    <sheetView workbookViewId="0">
      <selection activeCell="Q12" sqref="Q12:U12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131</v>
      </c>
      <c r="C1" t="s">
        <v>132</v>
      </c>
      <c r="E1" t="s">
        <v>133</v>
      </c>
      <c r="G1" t="s">
        <v>134</v>
      </c>
      <c r="I1" t="s">
        <v>135</v>
      </c>
      <c r="K1" t="s">
        <v>136</v>
      </c>
      <c r="M1" t="s">
        <v>137</v>
      </c>
      <c r="O1" t="s">
        <v>138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thickBot="1" x14ac:dyDescent="0.3">
      <c r="A12" s="20" t="s">
        <v>8</v>
      </c>
      <c r="C12" s="20" t="s">
        <v>8</v>
      </c>
      <c r="E12" s="20" t="s">
        <v>8</v>
      </c>
      <c r="G12" s="20" t="s">
        <v>8</v>
      </c>
      <c r="I12" s="20" t="s">
        <v>8</v>
      </c>
      <c r="K12" s="20" t="s">
        <v>8</v>
      </c>
      <c r="M12" s="20" t="s">
        <v>8</v>
      </c>
      <c r="O12" s="20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Q13" s="187"/>
      <c r="R13" s="187"/>
      <c r="S13" s="187"/>
      <c r="T13" s="187"/>
      <c r="U13" s="187"/>
    </row>
    <row r="14" spans="1:21" ht="15.95" customHeight="1" x14ac:dyDescent="0.25">
      <c r="Q14" s="184" t="s">
        <v>222</v>
      </c>
      <c r="R14" s="185"/>
      <c r="S14" s="185"/>
      <c r="T14" s="185"/>
      <c r="U14" s="186"/>
    </row>
    <row r="15" spans="1:21" ht="15.95" customHeight="1" x14ac:dyDescent="0.25">
      <c r="Q15" s="184" t="s">
        <v>252</v>
      </c>
      <c r="R15" s="185"/>
      <c r="S15" s="185"/>
      <c r="T15" s="185"/>
      <c r="U15" s="186"/>
    </row>
    <row r="16" spans="1:21" ht="15.95" customHeight="1" x14ac:dyDescent="0.25"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t="s">
        <v>253</v>
      </c>
      <c r="C17" t="s">
        <v>254</v>
      </c>
      <c r="E17" t="s">
        <v>255</v>
      </c>
      <c r="G17" t="s">
        <v>256</v>
      </c>
      <c r="I17" t="s">
        <v>257</v>
      </c>
      <c r="K17" t="s">
        <v>266</v>
      </c>
      <c r="Q17" s="81"/>
      <c r="R17" s="81"/>
      <c r="S17" s="81"/>
      <c r="T17" s="81"/>
      <c r="U17" s="81"/>
    </row>
    <row r="18" spans="1:21" ht="15.95" customHeight="1" x14ac:dyDescent="0.25">
      <c r="A18" s="18"/>
      <c r="C18" s="18"/>
      <c r="E18" s="18"/>
      <c r="G18" s="18"/>
      <c r="I18" s="18"/>
      <c r="K18" s="18"/>
      <c r="M18" s="18"/>
      <c r="O18" s="18"/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/>
      <c r="C19" s="19"/>
      <c r="E19" s="19"/>
      <c r="G19" s="19"/>
      <c r="I19" s="19"/>
      <c r="K19" s="19"/>
      <c r="M19" s="19"/>
      <c r="O19" s="19"/>
      <c r="Q19" s="205"/>
      <c r="R19" s="206"/>
      <c r="S19" s="206"/>
      <c r="T19" s="206"/>
      <c r="U19" s="207"/>
    </row>
    <row r="20" spans="1:21" ht="15.95" customHeight="1" x14ac:dyDescent="0.25">
      <c r="A20" s="19"/>
      <c r="C20" s="19"/>
      <c r="E20" s="19"/>
      <c r="G20" s="19"/>
      <c r="I20" s="19"/>
      <c r="K20" s="19"/>
      <c r="M20" s="19"/>
      <c r="O20" s="19"/>
    </row>
    <row r="21" spans="1:21" ht="15.95" customHeight="1" x14ac:dyDescent="0.25">
      <c r="A21" s="19"/>
      <c r="C21" s="19"/>
      <c r="E21" s="19"/>
      <c r="G21" s="19"/>
      <c r="I21" s="19"/>
      <c r="K21" s="19"/>
      <c r="M21" s="19"/>
      <c r="O21" s="19"/>
    </row>
    <row r="22" spans="1:21" ht="15.95" customHeight="1" x14ac:dyDescent="0.25">
      <c r="A22" s="19"/>
      <c r="C22" s="19"/>
      <c r="E22" s="19"/>
      <c r="G22" s="19"/>
      <c r="I22" s="19"/>
      <c r="K22" s="19"/>
      <c r="M22" s="19"/>
      <c r="O22" s="19"/>
    </row>
    <row r="23" spans="1:21" ht="15.95" customHeight="1" x14ac:dyDescent="0.25">
      <c r="A23" s="19"/>
      <c r="C23" s="19"/>
      <c r="E23" s="19"/>
      <c r="G23" s="19"/>
      <c r="I23" s="19"/>
      <c r="K23" s="19"/>
      <c r="M23" s="19"/>
      <c r="O23" s="19"/>
    </row>
    <row r="24" spans="1:21" ht="15.95" customHeight="1" thickBot="1" x14ac:dyDescent="0.3">
      <c r="A24" s="20"/>
      <c r="C24" s="20"/>
      <c r="E24" s="20"/>
      <c r="G24" s="20"/>
      <c r="I24" s="20"/>
      <c r="K24" s="20"/>
      <c r="M24" s="20"/>
      <c r="O24" s="20"/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8EAC224A-0D17-4E72-85BC-CC2F51A89F43}"/>
    <hyperlink ref="Q4:U4" location="lunches!A1" display="lunches!A1" xr:uid="{7155C843-0535-4628-915B-45018513BC35}"/>
    <hyperlink ref="Q6:U6" location="diners!A1" display="diners!A1" xr:uid="{949FECAE-2C33-4703-AF68-BA4E2A0F2707}"/>
    <hyperlink ref="Q7:U7" location="'vegetarisch veganistisch'!A1" display="'vegetarisch veganistisch'!A1" xr:uid="{602EB40B-ADCE-486B-8368-2E4B0D37F83D}"/>
    <hyperlink ref="Q8:U8" location="buffetten!A1" display="buffetten!A1" xr:uid="{A83CFDFE-79A9-4E8C-8306-D251CEDA29A5}"/>
    <hyperlink ref="Q10:U10" location="'bbq''s'!A1" display="'bbq''s'!A1" xr:uid="{EB88753C-A7C0-45D3-9CFC-E6AAC562D097}"/>
    <hyperlink ref="Q11:U11" location="hapjes!A1" display="hapjes!A1" xr:uid="{FE2C284B-FEE9-4C12-81A1-CF928EBDB8C1}"/>
    <hyperlink ref="Q12:U12" location="feestdagen!A1" display="feestdagen!A1" xr:uid="{21FBE15F-4E8A-4FEA-AA70-EADF377AB4AB}"/>
    <hyperlink ref="Q14:U14" location="Specials!A1" display="Specials!A1" xr:uid="{FDBF23B0-5500-4397-ADC4-D4FAFA701A80}"/>
    <hyperlink ref="Q16:U16" location="drankarrangementen!A1" display="drankarrangementen!A1" xr:uid="{EF4BA66D-3D5B-496D-9BAC-060B55862FE4}"/>
    <hyperlink ref="Q2:U2" location="'gebruikte benoemingen'!A1" display="gebruikte benoemingen" xr:uid="{93ACB6DF-5AC8-41EB-9CA7-4EF3B3A6B0E3}"/>
    <hyperlink ref="Q15:U15" location="borrelplanken!A1" display="Specials" xr:uid="{DFC15C44-EB44-447C-B6A3-BC7988DEDF91}"/>
    <hyperlink ref="Q18:U19" location="maand!A1" display="kalender" xr:uid="{733EA0D1-C93B-40B7-95DC-B72B14A9DC5E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93B94-6912-43B4-8E9C-BFAB31C7FA60}">
  <dimension ref="A1:U21"/>
  <sheetViews>
    <sheetView workbookViewId="0">
      <selection activeCell="Q14" sqref="Q14:U14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200</v>
      </c>
      <c r="C1" t="s">
        <v>201</v>
      </c>
      <c r="E1" t="s">
        <v>202</v>
      </c>
      <c r="G1" t="s">
        <v>203</v>
      </c>
      <c r="I1" t="s">
        <v>225</v>
      </c>
      <c r="K1" t="s">
        <v>226</v>
      </c>
      <c r="M1" t="s">
        <v>227</v>
      </c>
      <c r="O1" t="s">
        <v>233</v>
      </c>
      <c r="Q1" s="201"/>
      <c r="R1" s="201"/>
      <c r="S1" s="201"/>
      <c r="T1" s="201"/>
      <c r="U1" s="201"/>
    </row>
    <row r="2" spans="1:21" ht="15.95" customHeight="1" x14ac:dyDescent="0.25">
      <c r="A2" s="18"/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/>
      <c r="C3" s="19"/>
      <c r="E3" s="19"/>
      <c r="G3" s="19"/>
      <c r="I3" s="19"/>
      <c r="K3" s="19"/>
      <c r="M3" s="19"/>
      <c r="O3" s="19"/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/>
      <c r="C4" s="19"/>
      <c r="E4" s="19"/>
      <c r="G4" s="19"/>
      <c r="I4" s="19"/>
      <c r="K4" s="19"/>
      <c r="M4" s="19"/>
      <c r="O4" s="19"/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/>
      <c r="C5" s="19"/>
      <c r="E5" s="19"/>
      <c r="G5" s="19"/>
      <c r="I5" s="19"/>
      <c r="K5" s="19"/>
      <c r="M5" s="19"/>
      <c r="O5" s="19"/>
      <c r="Q5" s="187"/>
      <c r="R5" s="187"/>
      <c r="S5" s="187"/>
      <c r="T5" s="187"/>
      <c r="U5" s="187"/>
    </row>
    <row r="6" spans="1:21" ht="15.95" customHeight="1" x14ac:dyDescent="0.25">
      <c r="A6" s="19"/>
      <c r="C6" s="19"/>
      <c r="E6" s="19"/>
      <c r="G6" s="19"/>
      <c r="I6" s="19"/>
      <c r="K6" s="19"/>
      <c r="M6" s="19"/>
      <c r="O6" s="19"/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/>
      <c r="C7" s="19"/>
      <c r="E7" s="19"/>
      <c r="G7" s="19"/>
      <c r="I7" s="19"/>
      <c r="K7" s="19"/>
      <c r="M7" s="19"/>
      <c r="O7" s="19"/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/>
      <c r="C8" s="19"/>
      <c r="E8" s="19"/>
      <c r="G8" s="19"/>
      <c r="I8" s="19"/>
      <c r="K8" s="19"/>
      <c r="M8" s="19"/>
      <c r="O8" s="19"/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/>
      <c r="C9" s="19"/>
      <c r="E9" s="19"/>
      <c r="G9" s="19"/>
      <c r="I9" s="19"/>
      <c r="K9" s="19"/>
      <c r="M9" s="19"/>
      <c r="O9" s="19"/>
      <c r="Q9" s="187"/>
      <c r="R9" s="187"/>
      <c r="S9" s="187"/>
      <c r="T9" s="187"/>
      <c r="U9" s="187"/>
    </row>
    <row r="10" spans="1:21" ht="15.95" customHeight="1" x14ac:dyDescent="0.25">
      <c r="A10" s="19"/>
      <c r="C10" s="19"/>
      <c r="E10" s="19"/>
      <c r="G10" s="19"/>
      <c r="I10" s="19"/>
      <c r="K10" s="19"/>
      <c r="M10" s="19"/>
      <c r="O10" s="19"/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/>
      <c r="C11" s="19"/>
      <c r="E11" s="19"/>
      <c r="G11" s="19"/>
      <c r="I11" s="19"/>
      <c r="K11" s="19"/>
      <c r="M11" s="19"/>
      <c r="O11" s="19"/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/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/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/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/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/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/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/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/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/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thickBot="1" x14ac:dyDescent="0.3">
      <c r="A21" s="20" t="s">
        <v>8</v>
      </c>
      <c r="C21" s="20" t="s">
        <v>8</v>
      </c>
      <c r="E21" s="20" t="s">
        <v>8</v>
      </c>
      <c r="G21" s="20" t="s">
        <v>8</v>
      </c>
      <c r="I21" s="20" t="s">
        <v>8</v>
      </c>
      <c r="K21" s="20" t="s">
        <v>8</v>
      </c>
      <c r="M21" s="20" t="s">
        <v>8</v>
      </c>
      <c r="O21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EAEB810F-6018-4CD3-AA63-91EDA469054F}"/>
    <hyperlink ref="Q4:U4" location="lunches!A1" display="lunches!A1" xr:uid="{57865935-2BE9-4472-8D24-031FC983067E}"/>
    <hyperlink ref="Q6:U6" location="diners!A1" display="diners!A1" xr:uid="{B60C21B0-D531-48B6-8A7D-EDD8BBEB15E2}"/>
    <hyperlink ref="Q7:U7" location="'vegetarisch veganistisch'!A1" display="'vegetarisch veganistisch'!A1" xr:uid="{4BE3D42E-1F37-485E-8522-C68099535326}"/>
    <hyperlink ref="Q8:U8" location="buffetten!A1" display="buffetten!A1" xr:uid="{63BBE284-8820-4FC4-B141-0E61B6AAC603}"/>
    <hyperlink ref="Q10:U10" location="'bbq''s'!A1" display="'bbq''s'!A1" xr:uid="{F4C05C73-190D-4C02-AD98-48F212F7F816}"/>
    <hyperlink ref="Q11:U11" location="hapjes!A1" display="hapjes!A1" xr:uid="{614D5006-518F-44CD-9DBE-3CAA98E25BCC}"/>
    <hyperlink ref="Q12:U12" location="feestdagen!A1" display="feestdagen!A1" xr:uid="{8FE48DE6-06CB-48C4-83CB-DC67D8A0263C}"/>
    <hyperlink ref="Q14:U14" location="Specials!A1" display="Specials!A1" xr:uid="{343B958B-E046-4C66-8652-6D79289F5F2A}"/>
    <hyperlink ref="Q16:U16" location="drankarrangementen!A1" display="drankarrangementen!A1" xr:uid="{C4FD83E0-E61E-442B-85F8-937A09F36813}"/>
    <hyperlink ref="Q2:U2" location="'gebruikte benoemingen'!A1" display="gebruikte benoemingen" xr:uid="{CECC9929-ED68-4E92-A970-5C647EF1D111}"/>
    <hyperlink ref="Q15:U15" location="borrelplanken!A1" display="Specials" xr:uid="{2442588C-9E7C-4C39-BA7D-B721B78C540F}"/>
    <hyperlink ref="Q18:U19" location="maand!A1" display="kalender" xr:uid="{25841B74-0278-462E-AA57-838F30A74A3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06447-062A-4375-BC7F-86BBBE6692E1}">
  <dimension ref="A1:U21"/>
  <sheetViews>
    <sheetView workbookViewId="0">
      <selection activeCell="Q16" sqref="Q16:U16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244</v>
      </c>
      <c r="C1" t="s">
        <v>251</v>
      </c>
      <c r="E1" t="s">
        <v>245</v>
      </c>
      <c r="G1" t="s">
        <v>246</v>
      </c>
      <c r="I1" t="s">
        <v>247</v>
      </c>
      <c r="K1" t="s">
        <v>248</v>
      </c>
      <c r="M1" t="s">
        <v>249</v>
      </c>
      <c r="O1" t="s">
        <v>250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thickBot="1" x14ac:dyDescent="0.3">
      <c r="A21" s="20" t="s">
        <v>8</v>
      </c>
      <c r="C21" s="20" t="s">
        <v>8</v>
      </c>
      <c r="E21" s="20" t="s">
        <v>8</v>
      </c>
      <c r="G21" s="20" t="s">
        <v>8</v>
      </c>
      <c r="I21" s="20" t="s">
        <v>8</v>
      </c>
      <c r="K21" s="20" t="s">
        <v>8</v>
      </c>
      <c r="M21" s="20" t="s">
        <v>8</v>
      </c>
      <c r="O21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80BE0082-278C-443F-9679-A3923D916FC1}"/>
    <hyperlink ref="Q4:U4" location="lunches!A1" display="lunches!A1" xr:uid="{BDB80724-2E26-4936-9C34-442949CE3E4B}"/>
    <hyperlink ref="Q6:U6" location="diners!A1" display="diners!A1" xr:uid="{D0B74A26-3138-499D-B701-F8341FBFBF4B}"/>
    <hyperlink ref="Q7:U7" location="'vegetarisch veganistisch'!A1" display="'vegetarisch veganistisch'!A1" xr:uid="{D643DFB3-8AF6-4548-A53F-223C3E15CDBB}"/>
    <hyperlink ref="Q8:U8" location="buffetten!A1" display="buffetten!A1" xr:uid="{AB464F7A-FAB4-4F2F-AD55-D53C97BA3BA2}"/>
    <hyperlink ref="Q10:U10" location="'bbq''s'!A1" display="'bbq''s'!A1" xr:uid="{7F449AD1-5B52-4555-81DF-7DD4A54E9FE8}"/>
    <hyperlink ref="Q11:U11" location="hapjes!A1" display="hapjes!A1" xr:uid="{8E01C37A-5002-4A7D-A11D-E75175016FA7}"/>
    <hyperlink ref="Q12:U12" location="feestdagen!A1" display="feestdagen!A1" xr:uid="{93D094E6-9D68-4720-AF8C-E3D6ACF9B5F2}"/>
    <hyperlink ref="Q14:U14" location="Specials!A1" display="Specials!A1" xr:uid="{0363F7FC-DC43-48D5-A874-29639669C30B}"/>
    <hyperlink ref="Q16:U16" location="drankarrangementen!A1" display="drankarrangementen!A1" xr:uid="{1151D2A8-02B5-4359-A310-CCD1A9B6D803}"/>
    <hyperlink ref="Q2:U2" location="'gebruikte benoemingen'!A1" display="gebruikte benoemingen" xr:uid="{F56AB3D9-8CAC-4971-A26D-374BFBC7B2B4}"/>
    <hyperlink ref="Q15:U15" location="borrelplanken!A1" display="Specials" xr:uid="{AA31CC82-2592-46EB-BDE5-5CB27CBE9581}"/>
    <hyperlink ref="Q18:U19" location="maand!A1" display="kalender" xr:uid="{2D97078A-FB11-419A-9CB6-D986C10A06A1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CE443-ED36-144C-89D1-58E95D8B10E3}">
  <dimension ref="A1:U52"/>
  <sheetViews>
    <sheetView zoomScaleNormal="150" zoomScaleSheetLayoutView="100" workbookViewId="0">
      <selection activeCell="Q15" sqref="Q15:U15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157</v>
      </c>
      <c r="C1" t="s">
        <v>158</v>
      </c>
      <c r="E1" t="s">
        <v>162</v>
      </c>
      <c r="G1" t="s">
        <v>163</v>
      </c>
      <c r="I1" t="s">
        <v>159</v>
      </c>
      <c r="K1" t="s">
        <v>164</v>
      </c>
      <c r="M1" t="s">
        <v>165</v>
      </c>
      <c r="O1" t="s">
        <v>205</v>
      </c>
      <c r="Q1" s="201"/>
      <c r="R1" s="201"/>
      <c r="S1" s="201"/>
      <c r="T1" s="201"/>
      <c r="U1" s="201"/>
    </row>
    <row r="2" spans="1:21" ht="15.95" customHeight="1" x14ac:dyDescent="0.25">
      <c r="A2" s="72"/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73"/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73"/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73"/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73"/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73"/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73"/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73"/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73"/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73"/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thickBot="1" x14ac:dyDescent="0.3">
      <c r="A12" s="74"/>
      <c r="C12" s="20" t="s">
        <v>8</v>
      </c>
      <c r="E12" s="20" t="s">
        <v>8</v>
      </c>
      <c r="G12" s="20" t="s">
        <v>8</v>
      </c>
      <c r="I12" s="20" t="s">
        <v>8</v>
      </c>
      <c r="K12" s="20" t="s">
        <v>8</v>
      </c>
      <c r="M12" s="20" t="s">
        <v>8</v>
      </c>
      <c r="O12" s="20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Q13" s="187"/>
      <c r="R13" s="187"/>
      <c r="S13" s="187"/>
      <c r="T13" s="187"/>
      <c r="U13" s="187"/>
    </row>
    <row r="14" spans="1:21" ht="15.95" customHeight="1" x14ac:dyDescent="0.25">
      <c r="Q14" s="184" t="s">
        <v>222</v>
      </c>
      <c r="R14" s="185"/>
      <c r="S14" s="185"/>
      <c r="T14" s="185"/>
      <c r="U14" s="186"/>
    </row>
    <row r="15" spans="1:21" ht="15.95" customHeight="1" x14ac:dyDescent="0.25">
      <c r="Q15" s="184" t="s">
        <v>252</v>
      </c>
      <c r="R15" s="185"/>
      <c r="S15" s="185"/>
      <c r="T15" s="185"/>
      <c r="U15" s="186"/>
    </row>
    <row r="16" spans="1:21" ht="15.95" customHeight="1" x14ac:dyDescent="0.25"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Q17" s="81"/>
      <c r="R17" s="81"/>
      <c r="S17" s="81"/>
      <c r="T17" s="81"/>
      <c r="U17" s="81"/>
    </row>
    <row r="18" spans="1:21" ht="15.95" customHeight="1" x14ac:dyDescent="0.25"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Q19" s="205"/>
      <c r="R19" s="206"/>
      <c r="S19" s="206"/>
      <c r="T19" s="206"/>
      <c r="U19" s="207"/>
    </row>
    <row r="20" spans="1:21" ht="15.95" customHeight="1" thickBot="1" x14ac:dyDescent="0.3">
      <c r="A20" t="s">
        <v>167</v>
      </c>
      <c r="C20" t="s">
        <v>168</v>
      </c>
      <c r="E20" t="s">
        <v>169</v>
      </c>
      <c r="G20" t="s">
        <v>170</v>
      </c>
      <c r="I20" t="s">
        <v>171</v>
      </c>
      <c r="K20" t="s">
        <v>172</v>
      </c>
      <c r="M20" t="s">
        <v>173</v>
      </c>
      <c r="O20" t="s">
        <v>188</v>
      </c>
    </row>
    <row r="21" spans="1:21" ht="15.95" customHeight="1" x14ac:dyDescent="0.25">
      <c r="A21" s="72"/>
      <c r="C21" s="18" t="s">
        <v>8</v>
      </c>
      <c r="E21" s="18" t="s">
        <v>8</v>
      </c>
      <c r="G21" s="18" t="s">
        <v>8</v>
      </c>
      <c r="I21" s="18" t="s">
        <v>8</v>
      </c>
      <c r="K21" s="18" t="s">
        <v>8</v>
      </c>
      <c r="M21" s="18" t="s">
        <v>8</v>
      </c>
      <c r="O21" s="18" t="s">
        <v>8</v>
      </c>
    </row>
    <row r="22" spans="1:21" ht="15.95" customHeight="1" x14ac:dyDescent="0.25">
      <c r="A22" s="73"/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73"/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73"/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x14ac:dyDescent="0.25">
      <c r="A25" s="73"/>
      <c r="C25" s="19" t="s">
        <v>8</v>
      </c>
      <c r="E25" s="19" t="s">
        <v>8</v>
      </c>
      <c r="G25" s="19" t="s">
        <v>8</v>
      </c>
      <c r="I25" s="19" t="s">
        <v>8</v>
      </c>
      <c r="K25" s="19" t="s">
        <v>8</v>
      </c>
      <c r="M25" s="19" t="s">
        <v>8</v>
      </c>
      <c r="O25" s="19" t="s">
        <v>8</v>
      </c>
    </row>
    <row r="26" spans="1:21" ht="15.95" customHeight="1" x14ac:dyDescent="0.25">
      <c r="A26" s="73"/>
      <c r="C26" s="19" t="s">
        <v>8</v>
      </c>
      <c r="E26" s="19"/>
      <c r="G26" s="19"/>
      <c r="I26" s="19"/>
      <c r="K26" s="19"/>
      <c r="M26" s="19"/>
      <c r="O26" s="19"/>
    </row>
    <row r="27" spans="1:21" ht="15.95" customHeight="1" x14ac:dyDescent="0.25">
      <c r="A27" s="73"/>
      <c r="C27" s="19" t="s">
        <v>8</v>
      </c>
      <c r="E27" s="19" t="s">
        <v>8</v>
      </c>
      <c r="G27" s="19" t="s">
        <v>8</v>
      </c>
      <c r="I27" s="19" t="s">
        <v>8</v>
      </c>
      <c r="K27" s="19" t="s">
        <v>8</v>
      </c>
      <c r="M27" s="19" t="s">
        <v>8</v>
      </c>
      <c r="O27" s="19" t="s">
        <v>8</v>
      </c>
    </row>
    <row r="28" spans="1:21" ht="15.95" customHeight="1" x14ac:dyDescent="0.25">
      <c r="A28" s="73"/>
      <c r="C28" s="19" t="s">
        <v>8</v>
      </c>
      <c r="E28" s="19" t="s">
        <v>8</v>
      </c>
      <c r="G28" s="19" t="s">
        <v>8</v>
      </c>
      <c r="I28" s="19" t="s">
        <v>8</v>
      </c>
      <c r="K28" s="19" t="s">
        <v>8</v>
      </c>
      <c r="M28" s="19" t="s">
        <v>8</v>
      </c>
      <c r="O28" s="19" t="s">
        <v>8</v>
      </c>
    </row>
    <row r="29" spans="1:21" ht="15.95" customHeight="1" x14ac:dyDescent="0.25">
      <c r="A29" s="73"/>
      <c r="C29" s="19" t="s">
        <v>8</v>
      </c>
      <c r="E29" s="19" t="s">
        <v>8</v>
      </c>
      <c r="G29" s="19" t="s">
        <v>8</v>
      </c>
      <c r="I29" s="19" t="s">
        <v>8</v>
      </c>
      <c r="K29" s="19" t="s">
        <v>8</v>
      </c>
      <c r="M29" s="19" t="s">
        <v>8</v>
      </c>
      <c r="O29" s="19" t="s">
        <v>8</v>
      </c>
    </row>
    <row r="30" spans="1:21" ht="15.95" customHeight="1" x14ac:dyDescent="0.25">
      <c r="A30" s="73"/>
      <c r="C30" s="19" t="s">
        <v>8</v>
      </c>
      <c r="E30" s="19" t="s">
        <v>8</v>
      </c>
      <c r="G30" s="19" t="s">
        <v>8</v>
      </c>
      <c r="I30" s="19" t="s">
        <v>8</v>
      </c>
      <c r="K30" s="19" t="s">
        <v>8</v>
      </c>
      <c r="M30" s="19" t="s">
        <v>8</v>
      </c>
      <c r="O30" s="19" t="s">
        <v>8</v>
      </c>
    </row>
    <row r="31" spans="1:21" ht="15.95" customHeight="1" thickBot="1" x14ac:dyDescent="0.3">
      <c r="A31" s="73"/>
      <c r="C31" s="20" t="s">
        <v>8</v>
      </c>
      <c r="E31" s="19" t="s">
        <v>8</v>
      </c>
      <c r="G31" s="19" t="s">
        <v>8</v>
      </c>
      <c r="I31" s="19" t="s">
        <v>8</v>
      </c>
      <c r="K31" s="19" t="s">
        <v>8</v>
      </c>
      <c r="M31" s="19" t="s">
        <v>8</v>
      </c>
      <c r="O31" s="19" t="s">
        <v>8</v>
      </c>
    </row>
    <row r="32" spans="1:21" ht="15.95" customHeight="1" thickBot="1" x14ac:dyDescent="0.3">
      <c r="A32" s="74"/>
      <c r="C32" s="20" t="s">
        <v>8</v>
      </c>
      <c r="E32" s="20" t="s">
        <v>8</v>
      </c>
      <c r="G32" s="20" t="s">
        <v>8</v>
      </c>
      <c r="I32" s="20" t="s">
        <v>8</v>
      </c>
      <c r="K32" s="20" t="s">
        <v>8</v>
      </c>
      <c r="M32" s="20" t="s">
        <v>8</v>
      </c>
      <c r="O32" s="20" t="s">
        <v>8</v>
      </c>
    </row>
    <row r="40" spans="1:15" ht="15.95" customHeight="1" thickBot="1" x14ac:dyDescent="0.3">
      <c r="A40" t="s">
        <v>262</v>
      </c>
      <c r="C40" t="s">
        <v>263</v>
      </c>
      <c r="E40" t="s">
        <v>264</v>
      </c>
      <c r="G40" t="s">
        <v>265</v>
      </c>
      <c r="I40" t="s">
        <v>194</v>
      </c>
      <c r="K40" t="s">
        <v>193</v>
      </c>
      <c r="M40" t="s">
        <v>195</v>
      </c>
      <c r="O40" t="s">
        <v>196</v>
      </c>
    </row>
    <row r="41" spans="1:15" ht="15.95" customHeight="1" x14ac:dyDescent="0.25">
      <c r="A41" s="18" t="s">
        <v>8</v>
      </c>
      <c r="C41" s="18" t="s">
        <v>8</v>
      </c>
      <c r="E41" s="18" t="s">
        <v>8</v>
      </c>
      <c r="G41" s="18" t="s">
        <v>8</v>
      </c>
      <c r="I41" s="18" t="s">
        <v>8</v>
      </c>
      <c r="K41" s="18" t="s">
        <v>8</v>
      </c>
      <c r="M41" s="18" t="s">
        <v>8</v>
      </c>
      <c r="O41" s="18" t="s">
        <v>8</v>
      </c>
    </row>
    <row r="42" spans="1:15" ht="15.95" customHeight="1" x14ac:dyDescent="0.25">
      <c r="A42" s="19" t="s">
        <v>8</v>
      </c>
      <c r="C42" s="19" t="s">
        <v>8</v>
      </c>
      <c r="E42" s="19" t="s">
        <v>8</v>
      </c>
      <c r="G42" s="19" t="s">
        <v>8</v>
      </c>
      <c r="I42" s="19" t="s">
        <v>8</v>
      </c>
      <c r="K42" s="19" t="s">
        <v>8</v>
      </c>
      <c r="M42" s="19" t="s">
        <v>8</v>
      </c>
      <c r="O42" s="19" t="s">
        <v>8</v>
      </c>
    </row>
    <row r="43" spans="1:15" ht="15.95" customHeight="1" x14ac:dyDescent="0.25">
      <c r="A43" s="19" t="s">
        <v>8</v>
      </c>
      <c r="C43" s="19" t="s">
        <v>8</v>
      </c>
      <c r="E43" s="19" t="s">
        <v>8</v>
      </c>
      <c r="G43" s="19" t="s">
        <v>8</v>
      </c>
      <c r="I43" s="19" t="s">
        <v>8</v>
      </c>
      <c r="K43" s="19" t="s">
        <v>8</v>
      </c>
      <c r="M43" s="19" t="s">
        <v>8</v>
      </c>
      <c r="O43" s="19" t="s">
        <v>8</v>
      </c>
    </row>
    <row r="44" spans="1:15" ht="15.95" customHeight="1" x14ac:dyDescent="0.25">
      <c r="A44" s="19" t="s">
        <v>8</v>
      </c>
      <c r="C44" s="19" t="s">
        <v>8</v>
      </c>
      <c r="E44" s="19" t="s">
        <v>8</v>
      </c>
      <c r="G44" s="19" t="s">
        <v>8</v>
      </c>
      <c r="I44" s="19" t="s">
        <v>8</v>
      </c>
      <c r="K44" s="19" t="s">
        <v>8</v>
      </c>
      <c r="M44" s="19" t="s">
        <v>8</v>
      </c>
      <c r="O44" s="19" t="s">
        <v>8</v>
      </c>
    </row>
    <row r="45" spans="1:15" ht="15.95" customHeight="1" x14ac:dyDescent="0.25">
      <c r="A45" s="19" t="s">
        <v>8</v>
      </c>
      <c r="C45" s="19" t="s">
        <v>8</v>
      </c>
      <c r="E45" s="19" t="s">
        <v>8</v>
      </c>
      <c r="G45" s="19" t="s">
        <v>8</v>
      </c>
      <c r="I45" s="19" t="s">
        <v>8</v>
      </c>
      <c r="K45" s="19" t="s">
        <v>8</v>
      </c>
      <c r="M45" s="19" t="s">
        <v>8</v>
      </c>
      <c r="O45" s="19" t="s">
        <v>8</v>
      </c>
    </row>
    <row r="46" spans="1:15" ht="15.95" customHeight="1" x14ac:dyDescent="0.25">
      <c r="A46" s="19"/>
      <c r="C46" s="19"/>
      <c r="E46" s="19"/>
      <c r="G46" s="19"/>
      <c r="I46" s="19"/>
      <c r="K46" s="19"/>
      <c r="M46" s="19"/>
      <c r="O46" s="19"/>
    </row>
    <row r="47" spans="1:15" ht="15.95" customHeight="1" x14ac:dyDescent="0.25">
      <c r="A47" s="19" t="s">
        <v>8</v>
      </c>
      <c r="C47" s="19" t="s">
        <v>8</v>
      </c>
      <c r="E47" s="19" t="s">
        <v>8</v>
      </c>
      <c r="G47" s="19" t="s">
        <v>8</v>
      </c>
      <c r="I47" s="19" t="s">
        <v>8</v>
      </c>
      <c r="K47" s="19" t="s">
        <v>8</v>
      </c>
      <c r="M47" s="19" t="s">
        <v>8</v>
      </c>
      <c r="O47" s="19" t="s">
        <v>8</v>
      </c>
    </row>
    <row r="48" spans="1:15" ht="15.95" customHeight="1" x14ac:dyDescent="0.25">
      <c r="A48" s="19" t="s">
        <v>8</v>
      </c>
      <c r="C48" s="19" t="s">
        <v>8</v>
      </c>
      <c r="E48" s="19" t="s">
        <v>8</v>
      </c>
      <c r="G48" s="19" t="s">
        <v>8</v>
      </c>
      <c r="I48" s="19" t="s">
        <v>8</v>
      </c>
      <c r="K48" s="19" t="s">
        <v>8</v>
      </c>
      <c r="M48" s="19" t="s">
        <v>8</v>
      </c>
      <c r="O48" s="19" t="s">
        <v>8</v>
      </c>
    </row>
    <row r="49" spans="1:15" ht="15.95" customHeight="1" x14ac:dyDescent="0.25">
      <c r="A49" s="19" t="s">
        <v>8</v>
      </c>
      <c r="C49" s="19" t="s">
        <v>8</v>
      </c>
      <c r="E49" s="19" t="s">
        <v>8</v>
      </c>
      <c r="G49" s="19" t="s">
        <v>8</v>
      </c>
      <c r="I49" s="19" t="s">
        <v>8</v>
      </c>
      <c r="K49" s="19" t="s">
        <v>8</v>
      </c>
      <c r="M49" s="19" t="s">
        <v>8</v>
      </c>
      <c r="O49" s="19" t="s">
        <v>8</v>
      </c>
    </row>
    <row r="50" spans="1:15" ht="15.95" customHeight="1" x14ac:dyDescent="0.25">
      <c r="A50" s="19" t="s">
        <v>8</v>
      </c>
      <c r="C50" s="19" t="s">
        <v>8</v>
      </c>
      <c r="E50" s="19" t="s">
        <v>8</v>
      </c>
      <c r="G50" s="19" t="s">
        <v>8</v>
      </c>
      <c r="I50" s="19" t="s">
        <v>8</v>
      </c>
      <c r="K50" s="19" t="s">
        <v>8</v>
      </c>
      <c r="M50" s="19" t="s">
        <v>8</v>
      </c>
      <c r="O50" s="19" t="s">
        <v>8</v>
      </c>
    </row>
    <row r="51" spans="1:15" ht="15.95" customHeight="1" x14ac:dyDescent="0.25">
      <c r="A51" s="19" t="s">
        <v>8</v>
      </c>
      <c r="C51" s="19" t="s">
        <v>8</v>
      </c>
      <c r="E51" s="19" t="s">
        <v>8</v>
      </c>
      <c r="G51" s="19" t="s">
        <v>8</v>
      </c>
      <c r="I51" s="19" t="s">
        <v>8</v>
      </c>
      <c r="K51" s="19" t="s">
        <v>8</v>
      </c>
      <c r="M51" s="19" t="s">
        <v>8</v>
      </c>
      <c r="O51" s="19" t="s">
        <v>8</v>
      </c>
    </row>
    <row r="52" spans="1:15" ht="15.95" customHeight="1" thickBot="1" x14ac:dyDescent="0.3">
      <c r="A52" s="20" t="s">
        <v>8</v>
      </c>
      <c r="C52" s="20" t="s">
        <v>8</v>
      </c>
      <c r="E52" s="20" t="s">
        <v>8</v>
      </c>
      <c r="G52" s="20" t="s">
        <v>8</v>
      </c>
      <c r="I52" s="20" t="s">
        <v>8</v>
      </c>
      <c r="K52" s="20" t="s">
        <v>8</v>
      </c>
      <c r="M52" s="20" t="s">
        <v>8</v>
      </c>
      <c r="O52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B5D02E60-D5C8-42B4-9EDE-582F74E5443A}"/>
    <hyperlink ref="Q4:U4" location="lunches!A1" display="lunches!A1" xr:uid="{566F30C8-200B-408C-BC33-E4A1F83398BF}"/>
    <hyperlink ref="Q6:U6" location="diners!A1" display="diners!A1" xr:uid="{8FE01E42-370A-44E8-B3B7-72F5253320F3}"/>
    <hyperlink ref="Q7:U7" location="'vegetarisch veganistisch'!A1" display="'vegetarisch veganistisch'!A1" xr:uid="{EB867747-C06C-4F5C-B747-9DCFA95E155B}"/>
    <hyperlink ref="Q8:U8" location="buffetten!A1" display="buffetten!A1" xr:uid="{E1086CBD-F296-4EEC-AF25-30101F2CB7DF}"/>
    <hyperlink ref="Q10:U10" location="'bbq''s'!A1" display="'bbq''s'!A1" xr:uid="{D094C5AB-EB5F-43D8-8CB9-17509FBC30DC}"/>
    <hyperlink ref="Q11:U11" location="hapjes!A1" display="hapjes!A1" xr:uid="{61637F97-ABA5-4354-8C5E-103C5C622870}"/>
    <hyperlink ref="Q12:U12" location="feestdagen!A1" display="feestdagen!A1" xr:uid="{3E7C7B47-ADD8-48AD-AD1F-03FCB2139B81}"/>
    <hyperlink ref="Q14:U14" location="Specials!A1" display="Specials!A1" xr:uid="{AB91D305-5657-42FF-868B-975D29BA8C98}"/>
    <hyperlink ref="Q16:U16" location="drankarrangementen!A1" display="drankarrangementen!A1" xr:uid="{72DCDAC9-5F1C-4B46-9B21-6D2716DA91C4}"/>
    <hyperlink ref="Q2:U2" location="'gebruikte benoemingen'!A1" display="gebruikte benoemingen" xr:uid="{D9446AC0-98A1-4061-BEDB-26AC00E4F2D4}"/>
    <hyperlink ref="Q15:U15" location="borrelplanken!A1" display="Specials" xr:uid="{3885627E-6F8F-4C3F-A9EB-1B12550BBC4F}"/>
    <hyperlink ref="Q18:U19" location="maand!A1" display="kalender" xr:uid="{D4F831CF-3BC1-4DCF-9F38-086C611D8448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6B3CA-CCBF-40EB-A4BE-252917580EF2}">
  <dimension ref="A1:U25"/>
  <sheetViews>
    <sheetView workbookViewId="0">
      <selection activeCell="Q18" sqref="Q18:U19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52</v>
      </c>
      <c r="C1" t="s">
        <v>53</v>
      </c>
      <c r="E1" t="s">
        <v>54</v>
      </c>
      <c r="G1" t="s">
        <v>55</v>
      </c>
      <c r="I1" t="s">
        <v>56</v>
      </c>
      <c r="K1" t="s">
        <v>57</v>
      </c>
      <c r="M1" t="s">
        <v>58</v>
      </c>
      <c r="O1" t="s">
        <v>59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x14ac:dyDescent="0.25">
      <c r="A21" s="19" t="s">
        <v>8</v>
      </c>
      <c r="C21" s="19" t="s">
        <v>8</v>
      </c>
      <c r="E21" s="19" t="s">
        <v>8</v>
      </c>
      <c r="G21" s="19" t="s">
        <v>8</v>
      </c>
      <c r="I21" s="19" t="s">
        <v>8</v>
      </c>
      <c r="K21" s="19" t="s">
        <v>8</v>
      </c>
      <c r="M21" s="19" t="s">
        <v>8</v>
      </c>
      <c r="O21" s="19" t="s">
        <v>8</v>
      </c>
    </row>
    <row r="22" spans="1:21" ht="15.95" customHeight="1" x14ac:dyDescent="0.25">
      <c r="A22" s="19" t="s">
        <v>8</v>
      </c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19" t="s">
        <v>8</v>
      </c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19" t="s">
        <v>8</v>
      </c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thickBot="1" x14ac:dyDescent="0.3">
      <c r="A25" s="20" t="s">
        <v>8</v>
      </c>
      <c r="C25" s="20" t="s">
        <v>8</v>
      </c>
      <c r="E25" s="20" t="s">
        <v>8</v>
      </c>
      <c r="G25" s="20" t="s">
        <v>8</v>
      </c>
      <c r="I25" s="20" t="s">
        <v>8</v>
      </c>
      <c r="K25" s="20" t="s">
        <v>8</v>
      </c>
      <c r="M25" s="20" t="s">
        <v>8</v>
      </c>
      <c r="O25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CC5DB2FE-6677-43D2-AAD5-709D0BF6815F}"/>
    <hyperlink ref="Q4:U4" location="lunches!A1" display="lunches!A1" xr:uid="{3C1A8A82-244F-4881-8E20-436D919C90A8}"/>
    <hyperlink ref="Q6:U6" location="diners!A1" display="diners!A1" xr:uid="{6500EB4F-1593-4717-B3BA-88E7EE28773A}"/>
    <hyperlink ref="Q7:U7" location="'vegetarisch veganistisch'!A1" display="'vegetarisch veganistisch'!A1" xr:uid="{665B8A32-2E13-4F9A-85E1-EC6A39ABE65A}"/>
    <hyperlink ref="Q8:U8" location="buffetten!A1" display="buffetten!A1" xr:uid="{A6DC71DF-5E6F-4B70-B44F-28C70DA5241D}"/>
    <hyperlink ref="Q10:U10" location="'bbq''s'!A1" display="'bbq''s'!A1" xr:uid="{8C5EB904-AACC-48DD-904E-0FA196BFAD41}"/>
    <hyperlink ref="Q11:U11" location="hapjes!A1" display="hapjes!A1" xr:uid="{330F3377-329A-4AD2-8E52-334852A5BD4B}"/>
    <hyperlink ref="Q12:U12" location="feestdagen!A1" display="feestdagen!A1" xr:uid="{C3ECAB9F-94EF-4B3E-B1E5-9ABF6288A667}"/>
    <hyperlink ref="Q14:U14" location="Specials!A1" display="Specials!A1" xr:uid="{DC1A6ABA-DD04-43CE-B423-1B4B27175C5A}"/>
    <hyperlink ref="Q16:U16" location="drankarrangementen!A1" display="drankarrangementen!A1" xr:uid="{DA8007F2-AEE4-41CC-A3F9-479D8A41A825}"/>
    <hyperlink ref="Q2:U2" location="'gebruikte benoemingen'!A1" display="gebruikte benoemingen" xr:uid="{23325EA7-570E-4390-B257-70F800864508}"/>
    <hyperlink ref="Q18:U19" location="maand!A1" display="kalender" xr:uid="{1D1F7846-E60D-4CA1-8AD3-4C840AFA9D28}"/>
    <hyperlink ref="Q15:U15" location="borrelplanken!A1" display="Specials" xr:uid="{90762914-916D-47A5-8393-B4626FCB9426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D494C-A841-4899-9E5C-6EB5F29A3942}">
  <dimension ref="A1:K28"/>
  <sheetViews>
    <sheetView workbookViewId="0">
      <selection activeCell="I4" sqref="I4:K5"/>
    </sheetView>
  </sheetViews>
  <sheetFormatPr defaultRowHeight="15" x14ac:dyDescent="0.25"/>
  <cols>
    <col min="1" max="1" width="16.42578125" customWidth="1"/>
    <col min="2" max="2" width="16.140625" customWidth="1"/>
    <col min="3" max="3" width="10.85546875" customWidth="1"/>
    <col min="4" max="4" width="16.5703125" customWidth="1"/>
    <col min="5" max="5" width="17.140625" customWidth="1"/>
    <col min="8" max="15" width="14.5703125" customWidth="1"/>
  </cols>
  <sheetData>
    <row r="1" spans="1:11" x14ac:dyDescent="0.25">
      <c r="A1" t="s">
        <v>268</v>
      </c>
      <c r="I1" s="208" t="s">
        <v>361</v>
      </c>
      <c r="J1" s="209"/>
      <c r="K1" s="210"/>
    </row>
    <row r="2" spans="1:11" x14ac:dyDescent="0.25">
      <c r="A2" t="s">
        <v>294</v>
      </c>
      <c r="B2" t="s">
        <v>295</v>
      </c>
      <c r="C2" t="s">
        <v>297</v>
      </c>
      <c r="D2" t="s">
        <v>298</v>
      </c>
      <c r="E2" t="s">
        <v>296</v>
      </c>
      <c r="I2" s="211"/>
      <c r="J2" s="212"/>
      <c r="K2" s="213"/>
    </row>
    <row r="3" spans="1:11" x14ac:dyDescent="0.25">
      <c r="C3" t="s">
        <v>320</v>
      </c>
      <c r="D3" t="s">
        <v>319</v>
      </c>
      <c r="E3" t="s">
        <v>318</v>
      </c>
    </row>
    <row r="4" spans="1:11" x14ac:dyDescent="0.25">
      <c r="A4" s="104" t="s">
        <v>328</v>
      </c>
      <c r="B4" s="104" t="s">
        <v>336</v>
      </c>
      <c r="C4" s="104"/>
      <c r="D4" s="104"/>
      <c r="E4" s="104"/>
      <c r="F4" t="s">
        <v>269</v>
      </c>
      <c r="I4" s="208" t="s">
        <v>224</v>
      </c>
      <c r="J4" s="209"/>
      <c r="K4" s="210"/>
    </row>
    <row r="5" spans="1:11" x14ac:dyDescent="0.25">
      <c r="A5" s="104" t="s">
        <v>329</v>
      </c>
      <c r="B5" s="104" t="s">
        <v>337</v>
      </c>
      <c r="C5" s="104"/>
      <c r="D5" s="104"/>
      <c r="E5" s="104"/>
      <c r="F5" t="s">
        <v>270</v>
      </c>
      <c r="I5" s="211"/>
      <c r="J5" s="212"/>
      <c r="K5" s="213"/>
    </row>
    <row r="6" spans="1:11" x14ac:dyDescent="0.25">
      <c r="A6" s="104" t="s">
        <v>330</v>
      </c>
      <c r="B6" s="104" t="s">
        <v>338</v>
      </c>
      <c r="C6" s="104"/>
      <c r="D6" s="104"/>
      <c r="E6" s="104"/>
      <c r="F6" t="s">
        <v>271</v>
      </c>
    </row>
    <row r="7" spans="1:11" x14ac:dyDescent="0.25">
      <c r="A7" s="104" t="s">
        <v>331</v>
      </c>
      <c r="B7" s="104" t="s">
        <v>339</v>
      </c>
      <c r="C7" s="104"/>
      <c r="D7" s="104"/>
      <c r="E7" s="104"/>
      <c r="F7" t="s">
        <v>272</v>
      </c>
    </row>
    <row r="8" spans="1:11" x14ac:dyDescent="0.25">
      <c r="A8" s="104" t="s">
        <v>332</v>
      </c>
      <c r="B8" s="104" t="s">
        <v>340</v>
      </c>
      <c r="C8" s="104"/>
      <c r="D8" s="104"/>
      <c r="E8" s="104"/>
      <c r="F8" t="s">
        <v>273</v>
      </c>
    </row>
    <row r="9" spans="1:11" x14ac:dyDescent="0.25">
      <c r="A9" s="104" t="s">
        <v>333</v>
      </c>
      <c r="B9" s="104" t="s">
        <v>341</v>
      </c>
      <c r="C9" s="104"/>
      <c r="D9" s="104"/>
      <c r="E9" s="104"/>
      <c r="F9" t="s">
        <v>274</v>
      </c>
    </row>
    <row r="10" spans="1:11" x14ac:dyDescent="0.25">
      <c r="A10" s="104" t="s">
        <v>334</v>
      </c>
      <c r="B10" s="104" t="s">
        <v>342</v>
      </c>
      <c r="C10" s="104"/>
      <c r="D10" s="104"/>
      <c r="E10" s="104"/>
      <c r="F10" t="s">
        <v>275</v>
      </c>
    </row>
    <row r="11" spans="1:11" x14ac:dyDescent="0.25">
      <c r="A11" s="104" t="s">
        <v>299</v>
      </c>
      <c r="B11" s="104" t="s">
        <v>343</v>
      </c>
      <c r="C11" s="104"/>
      <c r="D11" s="104"/>
      <c r="E11" s="104"/>
      <c r="F11" t="s">
        <v>276</v>
      </c>
    </row>
    <row r="12" spans="1:11" x14ac:dyDescent="0.25">
      <c r="A12" s="104" t="s">
        <v>300</v>
      </c>
      <c r="B12" s="104" t="s">
        <v>344</v>
      </c>
      <c r="C12" s="104"/>
      <c r="D12" s="104"/>
      <c r="E12" s="104"/>
      <c r="F12" t="s">
        <v>277</v>
      </c>
    </row>
    <row r="13" spans="1:11" x14ac:dyDescent="0.25">
      <c r="A13" s="104" t="s">
        <v>301</v>
      </c>
      <c r="B13" s="104" t="s">
        <v>345</v>
      </c>
      <c r="C13" s="104"/>
      <c r="D13" s="104"/>
      <c r="E13" s="104"/>
      <c r="F13" t="s">
        <v>278</v>
      </c>
    </row>
    <row r="14" spans="1:11" x14ac:dyDescent="0.25">
      <c r="A14" s="104" t="s">
        <v>302</v>
      </c>
      <c r="B14" s="104" t="s">
        <v>346</v>
      </c>
      <c r="C14" s="104"/>
      <c r="D14" s="104"/>
      <c r="E14" s="104"/>
      <c r="F14" t="s">
        <v>279</v>
      </c>
    </row>
    <row r="15" spans="1:11" x14ac:dyDescent="0.25">
      <c r="A15" s="104" t="s">
        <v>303</v>
      </c>
      <c r="B15" s="104" t="s">
        <v>347</v>
      </c>
      <c r="C15" s="104"/>
      <c r="D15" s="104"/>
      <c r="E15" s="104"/>
      <c r="F15" t="s">
        <v>280</v>
      </c>
    </row>
    <row r="16" spans="1:11" x14ac:dyDescent="0.25">
      <c r="A16" s="104" t="s">
        <v>304</v>
      </c>
      <c r="B16" s="104" t="s">
        <v>348</v>
      </c>
      <c r="C16" s="104"/>
      <c r="D16" s="104"/>
      <c r="E16" s="104"/>
      <c r="F16" t="s">
        <v>281</v>
      </c>
    </row>
    <row r="17" spans="1:6" x14ac:dyDescent="0.25">
      <c r="A17" s="104" t="s">
        <v>305</v>
      </c>
      <c r="B17" s="104" t="s">
        <v>349</v>
      </c>
      <c r="C17" s="104"/>
      <c r="D17" s="104"/>
      <c r="E17" s="104"/>
      <c r="F17" t="s">
        <v>282</v>
      </c>
    </row>
    <row r="18" spans="1:6" x14ac:dyDescent="0.25">
      <c r="A18" s="104" t="s">
        <v>306</v>
      </c>
      <c r="B18" s="104" t="s">
        <v>350</v>
      </c>
      <c r="C18" s="104"/>
      <c r="D18" s="104"/>
      <c r="E18" s="104"/>
      <c r="F18" t="s">
        <v>283</v>
      </c>
    </row>
    <row r="19" spans="1:6" x14ac:dyDescent="0.25">
      <c r="A19" s="104" t="s">
        <v>307</v>
      </c>
      <c r="B19" s="104" t="s">
        <v>351</v>
      </c>
      <c r="C19" s="104"/>
      <c r="D19" s="104"/>
      <c r="E19" s="104"/>
      <c r="F19" t="s">
        <v>284</v>
      </c>
    </row>
    <row r="20" spans="1:6" x14ac:dyDescent="0.25">
      <c r="A20" s="104" t="s">
        <v>308</v>
      </c>
      <c r="B20" s="104" t="s">
        <v>352</v>
      </c>
      <c r="C20" s="104"/>
      <c r="D20" s="104"/>
      <c r="E20" s="104"/>
      <c r="F20" t="s">
        <v>285</v>
      </c>
    </row>
    <row r="21" spans="1:6" x14ac:dyDescent="0.25">
      <c r="A21" s="104" t="s">
        <v>309</v>
      </c>
      <c r="B21" s="104" t="s">
        <v>353</v>
      </c>
      <c r="C21" s="104"/>
      <c r="D21" s="104"/>
      <c r="E21" s="104"/>
      <c r="F21" t="s">
        <v>286</v>
      </c>
    </row>
    <row r="22" spans="1:6" x14ac:dyDescent="0.25">
      <c r="A22" s="104" t="s">
        <v>310</v>
      </c>
      <c r="B22" s="104" t="s">
        <v>359</v>
      </c>
      <c r="C22" s="104"/>
      <c r="D22" s="104"/>
      <c r="E22" s="104"/>
      <c r="F22" t="s">
        <v>287</v>
      </c>
    </row>
    <row r="23" spans="1:6" x14ac:dyDescent="0.25">
      <c r="A23" s="104" t="s">
        <v>311</v>
      </c>
      <c r="B23" s="104" t="s">
        <v>354</v>
      </c>
      <c r="C23" s="104"/>
      <c r="D23" s="104"/>
      <c r="E23" s="104"/>
      <c r="F23" t="s">
        <v>288</v>
      </c>
    </row>
    <row r="24" spans="1:6" x14ac:dyDescent="0.25">
      <c r="A24" s="104" t="s">
        <v>312</v>
      </c>
      <c r="B24" s="104" t="s">
        <v>355</v>
      </c>
      <c r="C24" s="104"/>
      <c r="D24" s="104"/>
      <c r="E24" s="104"/>
      <c r="F24" t="s">
        <v>289</v>
      </c>
    </row>
    <row r="25" spans="1:6" x14ac:dyDescent="0.25">
      <c r="A25" s="104" t="s">
        <v>313</v>
      </c>
      <c r="B25" s="104" t="s">
        <v>356</v>
      </c>
      <c r="C25" s="104"/>
      <c r="D25" s="104"/>
      <c r="E25" s="104"/>
      <c r="F25" t="s">
        <v>290</v>
      </c>
    </row>
    <row r="26" spans="1:6" x14ac:dyDescent="0.25">
      <c r="A26" s="104" t="s">
        <v>314</v>
      </c>
      <c r="B26" s="104" t="s">
        <v>335</v>
      </c>
      <c r="C26" s="104"/>
      <c r="D26" s="104"/>
      <c r="E26" s="104"/>
      <c r="F26" t="s">
        <v>291</v>
      </c>
    </row>
    <row r="27" spans="1:6" x14ac:dyDescent="0.25">
      <c r="A27" s="104" t="s">
        <v>315</v>
      </c>
      <c r="B27" s="104" t="s">
        <v>357</v>
      </c>
      <c r="C27" s="104"/>
      <c r="D27" s="104"/>
      <c r="E27" s="104"/>
      <c r="F27" t="s">
        <v>292</v>
      </c>
    </row>
    <row r="28" spans="1:6" x14ac:dyDescent="0.25">
      <c r="A28" s="104" t="s">
        <v>316</v>
      </c>
      <c r="B28" s="104" t="s">
        <v>358</v>
      </c>
      <c r="C28" s="104"/>
      <c r="D28" s="104"/>
      <c r="E28" s="104"/>
      <c r="F28" t="s">
        <v>293</v>
      </c>
    </row>
  </sheetData>
  <mergeCells count="2">
    <mergeCell ref="I1:K2"/>
    <mergeCell ref="I4:K5"/>
  </mergeCells>
  <hyperlinks>
    <hyperlink ref="I1:K2" location="start!A1" display="kalender" xr:uid="{21A4C46A-1859-423C-B8C7-13EF5A96D746}"/>
    <hyperlink ref="I4:K5" location="maand!A1" display="maand!A1" xr:uid="{5EC3221D-5E7B-418F-89B2-4A4B1093CE28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A008A-BC61-4A5A-9799-5C703E6CB693}">
  <dimension ref="A1:BU422"/>
  <sheetViews>
    <sheetView topLeftCell="A45" workbookViewId="0">
      <selection activeCell="K50" sqref="K50:N5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v>45658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45658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45658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45658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45658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45658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45658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45658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45658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45658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45658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45658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45658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45658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45658</v>
      </c>
      <c r="F376" s="1" t="s">
        <v>2</v>
      </c>
      <c r="G376" s="261">
        <f>G330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S14:BS15"/>
    <mergeCell ref="B377:C377"/>
    <mergeCell ref="G377:I377"/>
    <mergeCell ref="I1:K1"/>
    <mergeCell ref="AK10:AL10"/>
    <mergeCell ref="L349:M349"/>
    <mergeCell ref="N349:P349"/>
    <mergeCell ref="L350:M350"/>
    <mergeCell ref="N350:P350"/>
    <mergeCell ref="A376:C376"/>
    <mergeCell ref="G376:I376"/>
    <mergeCell ref="L346:M346"/>
    <mergeCell ref="N346:P346"/>
    <mergeCell ref="L347:M347"/>
    <mergeCell ref="N347:P347"/>
    <mergeCell ref="L348:M348"/>
    <mergeCell ref="N348:P348"/>
    <mergeCell ref="L343:M343"/>
    <mergeCell ref="N343:P343"/>
    <mergeCell ref="L344:M344"/>
    <mergeCell ref="N344:P344"/>
    <mergeCell ref="L345:M345"/>
    <mergeCell ref="N345:P345"/>
    <mergeCell ref="N339:P339"/>
    <mergeCell ref="L340:M340"/>
    <mergeCell ref="N340:P340"/>
    <mergeCell ref="L341:M341"/>
    <mergeCell ref="N341:P341"/>
    <mergeCell ref="L342:M342"/>
    <mergeCell ref="N342:P342"/>
    <mergeCell ref="L336:M336"/>
    <mergeCell ref="O336:P336"/>
    <mergeCell ref="L337:M337"/>
    <mergeCell ref="N337:P337"/>
    <mergeCell ref="L338:M338"/>
    <mergeCell ref="N338:P338"/>
    <mergeCell ref="K330:N331"/>
    <mergeCell ref="B331:C331"/>
    <mergeCell ref="G331:I331"/>
    <mergeCell ref="K332:N333"/>
    <mergeCell ref="L335:M335"/>
    <mergeCell ref="N335:P335"/>
    <mergeCell ref="A235:C235"/>
    <mergeCell ref="G235:I235"/>
    <mergeCell ref="B236:C236"/>
    <mergeCell ref="G236:I236"/>
    <mergeCell ref="A330:C330"/>
    <mergeCell ref="G330:I330"/>
    <mergeCell ref="L209:M209"/>
    <mergeCell ref="N209:P209"/>
    <mergeCell ref="L210:M210"/>
    <mergeCell ref="N210:P210"/>
    <mergeCell ref="L211:M211"/>
    <mergeCell ref="N211:P211"/>
    <mergeCell ref="L206:M206"/>
    <mergeCell ref="N206:P206"/>
    <mergeCell ref="L207:M207"/>
    <mergeCell ref="N207:P207"/>
    <mergeCell ref="L208:M208"/>
    <mergeCell ref="N208:P208"/>
    <mergeCell ref="L203:M203"/>
    <mergeCell ref="N203:P203"/>
    <mergeCell ref="L204:M204"/>
    <mergeCell ref="N204:P204"/>
    <mergeCell ref="L205:M205"/>
    <mergeCell ref="N205:P205"/>
    <mergeCell ref="L199:M199"/>
    <mergeCell ref="N199:P199"/>
    <mergeCell ref="N200:P200"/>
    <mergeCell ref="L201:M201"/>
    <mergeCell ref="N201:P201"/>
    <mergeCell ref="L202:M202"/>
    <mergeCell ref="N202:P202"/>
    <mergeCell ref="K193:N194"/>
    <mergeCell ref="L196:M196"/>
    <mergeCell ref="N196:P196"/>
    <mergeCell ref="L197:M197"/>
    <mergeCell ref="O197:P197"/>
    <mergeCell ref="L198:M198"/>
    <mergeCell ref="N198:P198"/>
    <mergeCell ref="A189:C189"/>
    <mergeCell ref="G189:I189"/>
    <mergeCell ref="K189:N190"/>
    <mergeCell ref="B190:C190"/>
    <mergeCell ref="G190:I190"/>
    <mergeCell ref="K191:N192"/>
    <mergeCell ref="L70:M70"/>
    <mergeCell ref="N70:P70"/>
    <mergeCell ref="A94:C94"/>
    <mergeCell ref="G94:I94"/>
    <mergeCell ref="B95:C95"/>
    <mergeCell ref="G95:I95"/>
    <mergeCell ref="L67:M67"/>
    <mergeCell ref="N67:P67"/>
    <mergeCell ref="L68:M68"/>
    <mergeCell ref="N68:P68"/>
    <mergeCell ref="L69:M69"/>
    <mergeCell ref="N69:P69"/>
    <mergeCell ref="L64:M64"/>
    <mergeCell ref="N64:P64"/>
    <mergeCell ref="L65:M65"/>
    <mergeCell ref="N65:P65"/>
    <mergeCell ref="L66:M66"/>
    <mergeCell ref="N66:P66"/>
    <mergeCell ref="L61:M61"/>
    <mergeCell ref="N61:P61"/>
    <mergeCell ref="L62:M62"/>
    <mergeCell ref="N62:P62"/>
    <mergeCell ref="L63:M63"/>
    <mergeCell ref="N63:P63"/>
    <mergeCell ref="L57:M57"/>
    <mergeCell ref="N57:P57"/>
    <mergeCell ref="L58:M58"/>
    <mergeCell ref="N58:P58"/>
    <mergeCell ref="N59:P59"/>
    <mergeCell ref="L60:M60"/>
    <mergeCell ref="N60:P60"/>
    <mergeCell ref="K50:N51"/>
    <mergeCell ref="K52:N53"/>
    <mergeCell ref="L55:M55"/>
    <mergeCell ref="N55:P55"/>
    <mergeCell ref="L56:M56"/>
    <mergeCell ref="O56:P56"/>
    <mergeCell ref="A46:B46"/>
    <mergeCell ref="L46:M46"/>
    <mergeCell ref="A48:C48"/>
    <mergeCell ref="G48:I48"/>
    <mergeCell ref="K48:N49"/>
    <mergeCell ref="B49:C49"/>
    <mergeCell ref="G49:I49"/>
    <mergeCell ref="F44:G44"/>
    <mergeCell ref="H44:I44"/>
    <mergeCell ref="Q44:R44"/>
    <mergeCell ref="S44:T44"/>
    <mergeCell ref="F45:G45"/>
    <mergeCell ref="H45:I45"/>
    <mergeCell ref="Q45:R45"/>
    <mergeCell ref="S45:T45"/>
    <mergeCell ref="F42:G42"/>
    <mergeCell ref="H42:I42"/>
    <mergeCell ref="Q42:R42"/>
    <mergeCell ref="S42:T42"/>
    <mergeCell ref="F43:G43"/>
    <mergeCell ref="H43:I43"/>
    <mergeCell ref="Q43:R43"/>
    <mergeCell ref="S43:T43"/>
    <mergeCell ref="F40:G40"/>
    <mergeCell ref="H40:I40"/>
    <mergeCell ref="Q40:R40"/>
    <mergeCell ref="S40:T40"/>
    <mergeCell ref="F41:G41"/>
    <mergeCell ref="H41:I41"/>
    <mergeCell ref="Q41:R41"/>
    <mergeCell ref="S41:T41"/>
    <mergeCell ref="F38:G38"/>
    <mergeCell ref="H38:I38"/>
    <mergeCell ref="Q38:R38"/>
    <mergeCell ref="S38:T38"/>
    <mergeCell ref="F39:G39"/>
    <mergeCell ref="H39:I39"/>
    <mergeCell ref="Q39:R39"/>
    <mergeCell ref="S39:T39"/>
    <mergeCell ref="F36:G36"/>
    <mergeCell ref="H36:I36"/>
    <mergeCell ref="Q36:R36"/>
    <mergeCell ref="S36:T36"/>
    <mergeCell ref="F37:G37"/>
    <mergeCell ref="H37:I37"/>
    <mergeCell ref="Q37:R37"/>
    <mergeCell ref="S37:T37"/>
    <mergeCell ref="F34:G34"/>
    <mergeCell ref="H34:I34"/>
    <mergeCell ref="Q34:R34"/>
    <mergeCell ref="S34:T34"/>
    <mergeCell ref="F35:G35"/>
    <mergeCell ref="H35:I35"/>
    <mergeCell ref="Q35:R35"/>
    <mergeCell ref="S35:T35"/>
    <mergeCell ref="F32:G32"/>
    <mergeCell ref="H32:I32"/>
    <mergeCell ref="Q32:R32"/>
    <mergeCell ref="S32:T32"/>
    <mergeCell ref="F33:G33"/>
    <mergeCell ref="H33:I33"/>
    <mergeCell ref="Q33:R33"/>
    <mergeCell ref="S33:T33"/>
    <mergeCell ref="F30:G30"/>
    <mergeCell ref="H30:I30"/>
    <mergeCell ref="Q30:R30"/>
    <mergeCell ref="S30:T30"/>
    <mergeCell ref="F31:G31"/>
    <mergeCell ref="H31:I31"/>
    <mergeCell ref="Q31:R31"/>
    <mergeCell ref="S31:T31"/>
    <mergeCell ref="F28:G28"/>
    <mergeCell ref="H28:I28"/>
    <mergeCell ref="Q28:R28"/>
    <mergeCell ref="S28:T28"/>
    <mergeCell ref="F29:G29"/>
    <mergeCell ref="H29:I29"/>
    <mergeCell ref="Q29:R29"/>
    <mergeCell ref="S29:T29"/>
    <mergeCell ref="F26:G26"/>
    <mergeCell ref="H26:I26"/>
    <mergeCell ref="Q26:R26"/>
    <mergeCell ref="S26:T26"/>
    <mergeCell ref="F27:G27"/>
    <mergeCell ref="H27:I27"/>
    <mergeCell ref="Q27:R27"/>
    <mergeCell ref="S27:T27"/>
    <mergeCell ref="F24:G24"/>
    <mergeCell ref="H24:I24"/>
    <mergeCell ref="Q24:R24"/>
    <mergeCell ref="S24:T24"/>
    <mergeCell ref="F25:G25"/>
    <mergeCell ref="H25:I25"/>
    <mergeCell ref="Q25:R25"/>
    <mergeCell ref="S25:T25"/>
    <mergeCell ref="F22:G22"/>
    <mergeCell ref="H22:I22"/>
    <mergeCell ref="Q22:R22"/>
    <mergeCell ref="S22:T22"/>
    <mergeCell ref="F23:G23"/>
    <mergeCell ref="H23:I23"/>
    <mergeCell ref="Q23:R23"/>
    <mergeCell ref="S23:T23"/>
    <mergeCell ref="F20:G20"/>
    <mergeCell ref="H20:I20"/>
    <mergeCell ref="Q20:R20"/>
    <mergeCell ref="S20:T20"/>
    <mergeCell ref="F21:G21"/>
    <mergeCell ref="H21:I21"/>
    <mergeCell ref="Q21:R21"/>
    <mergeCell ref="S21:T21"/>
    <mergeCell ref="F18:G18"/>
    <mergeCell ref="H18:I18"/>
    <mergeCell ref="Q18:R18"/>
    <mergeCell ref="S18:T18"/>
    <mergeCell ref="F19:G19"/>
    <mergeCell ref="H19:I19"/>
    <mergeCell ref="Q19:R19"/>
    <mergeCell ref="S19:T19"/>
    <mergeCell ref="F16:G16"/>
    <mergeCell ref="H16:I16"/>
    <mergeCell ref="Q16:R16"/>
    <mergeCell ref="S16:T16"/>
    <mergeCell ref="F17:G17"/>
    <mergeCell ref="H17:I17"/>
    <mergeCell ref="Q17:R17"/>
    <mergeCell ref="S17:T17"/>
    <mergeCell ref="F14:G14"/>
    <mergeCell ref="H14:I14"/>
    <mergeCell ref="Q14:R14"/>
    <mergeCell ref="S14:T14"/>
    <mergeCell ref="F15:G15"/>
    <mergeCell ref="H15:I15"/>
    <mergeCell ref="Q15:R15"/>
    <mergeCell ref="S15:T15"/>
    <mergeCell ref="F1:H1"/>
    <mergeCell ref="B4:C4"/>
    <mergeCell ref="E4:F4"/>
    <mergeCell ref="B5:C5"/>
    <mergeCell ref="E5:F5"/>
    <mergeCell ref="B6:C6"/>
    <mergeCell ref="E6:F6"/>
    <mergeCell ref="F12:G12"/>
    <mergeCell ref="H12:I12"/>
    <mergeCell ref="B1:C1"/>
    <mergeCell ref="BS10:BS11"/>
    <mergeCell ref="BS12:BS13"/>
    <mergeCell ref="Q12:R12"/>
    <mergeCell ref="S12:T12"/>
    <mergeCell ref="F13:G13"/>
    <mergeCell ref="H13:I13"/>
    <mergeCell ref="Q13:R13"/>
    <mergeCell ref="S13:T13"/>
    <mergeCell ref="B7:C7"/>
    <mergeCell ref="E7:F7"/>
    <mergeCell ref="B8:C8"/>
    <mergeCell ref="E8:F8"/>
    <mergeCell ref="E9:F9"/>
    <mergeCell ref="A10:D10"/>
  </mergeCells>
  <hyperlinks>
    <hyperlink ref="K48:M49" location="'januari 1'!A1" display="terug naar boven" xr:uid="{07846241-D5DA-4039-926A-2DD80772318B}"/>
    <hyperlink ref="K50:M51" location="jan!A1" display="jan!A1" xr:uid="{E6D29880-6684-4BA6-9737-5ED40D9327BD}"/>
    <hyperlink ref="K52:M52" location="'januari 2'!A354" display="reservering 3" xr:uid="{ED3DD477-741C-4CD1-B273-FCE0FE2194B0}"/>
    <hyperlink ref="K52:N53" location="'1'!A215" display="volgende reservering" xr:uid="{9E54D3A2-A9CC-461D-8A9D-9AE231982492}"/>
    <hyperlink ref="K193:M193" location="'januari 2'!A354" display="reservering 3" xr:uid="{94E5D224-5B10-456B-8858-80E74222327D}"/>
    <hyperlink ref="K193:N194" location="'1'!A356" display="volgende reservering" xr:uid="{B507D9D9-3C83-4ADD-8E51-1423C62D05A1}"/>
    <hyperlink ref="D1" location="maand!A1" display="terug naar januari" xr:uid="{89E39B18-0C69-435C-8F99-8A96AAE54A3A}"/>
    <hyperlink ref="K48:N49" location="'1'!A1" display="terug naar boven" xr:uid="{61EFC58D-6FDB-4BA4-91DA-284C3744A077}"/>
    <hyperlink ref="K50:N51" location="maand!A1" display="terug naar kalender" xr:uid="{A215DB02-9C9E-4137-84C4-4827D4622DD2}"/>
    <hyperlink ref="K189:M190" location="'januari 1'!A1" display="terug naar boven" xr:uid="{F61B19B3-E99D-417F-BC67-526C35C9F795}"/>
    <hyperlink ref="K191:M192" location="jan!A1" display="jan!A1" xr:uid="{5A0621A4-798F-43A6-9F12-276B1320549B}"/>
    <hyperlink ref="K189:N190" location="'1'!A1" display="terug naar boven" xr:uid="{2DD3432E-0211-4C88-A06C-5B84372BA12A}"/>
    <hyperlink ref="K191:N192" location="maand!A1" display="terug naar januari" xr:uid="{DC3BB3BD-6B06-45BE-9B17-58FD8A1AD204}"/>
    <hyperlink ref="K330:M331" location="'januari 1'!A1" display="terug naar boven" xr:uid="{E7377799-EDE8-4991-BA77-EC6799E05684}"/>
    <hyperlink ref="K332:M333" location="jan!A1" display="jan!A1" xr:uid="{9F168AF6-9313-4076-8C20-B2B58CB599CA}"/>
    <hyperlink ref="K330:N331" location="'1'!A1" display="terug naar boven" xr:uid="{1EBE60CC-6AD5-40D0-B042-BA873C04CA3C}"/>
    <hyperlink ref="K332:N333" location="maand!A1" display="terug naar januari" xr:uid="{104C1D3F-97EA-44F9-8060-3DD0DDDACBBD}"/>
    <hyperlink ref="B4:C4" location="'1'!A74" display="reservering 1" xr:uid="{4202FA07-42C6-46E0-8FD8-88A68861AB91}"/>
    <hyperlink ref="B6:C6" location="'1'!A215" display="reservering 2" xr:uid="{520E5F9D-5941-4E3E-8374-3B0C25CBE3FD}"/>
    <hyperlink ref="B8:C8" location="'1'!A356" display="reservering 3" xr:uid="{46229282-93CF-4989-84A9-D4B41254CD4D}"/>
    <hyperlink ref="F1:H1" location="start!A1" display="terug naar start" xr:uid="{4447B502-5ACE-4842-82B2-B58607674803}"/>
    <hyperlink ref="BS10" location="'1'!A1" display="naar begin" xr:uid="{20B798C5-1B62-470D-BE94-2113694216AB}"/>
    <hyperlink ref="I1:K1" location="'1'!BS29" display="personeelsplanning" xr:uid="{2FD617C9-3D95-4086-BF6E-BCB0EA8B5CC3}"/>
    <hyperlink ref="BS12" location="maand!A1" display="terug naar januari" xr:uid="{CBC5EF39-C6FC-4ADF-9C60-F061F4EBA032}"/>
    <hyperlink ref="BS14:BU14" location="start!A1" display="terug naar start" xr:uid="{F21A285F-8498-407E-9862-D8A087983DF2}"/>
  </hyperlinks>
  <pageMargins left="0.7" right="0.7" top="0.75" bottom="0.75" header="0.3" footer="0.3"/>
  <pageSetup paperSize="9" orientation="portrait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3B36B-00A0-4764-A9B4-055065AB8A1C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</f>
        <v>45659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45659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45659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45659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45659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45659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45659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45659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45659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45659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45659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45659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45659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45659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45659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B1:C1"/>
    <mergeCell ref="F1:H1"/>
    <mergeCell ref="I1:K1"/>
    <mergeCell ref="B4:C4"/>
    <mergeCell ref="E4:F4"/>
    <mergeCell ref="B5:C5"/>
    <mergeCell ref="E5:F5"/>
    <mergeCell ref="AK10:AL10"/>
    <mergeCell ref="BS10:BS11"/>
  </mergeCells>
  <hyperlinks>
    <hyperlink ref="K48:M49" location="'januari 1'!A1" display="terug naar boven" xr:uid="{8A2564AB-6AA2-44BE-A4F4-534F23C0E14D}"/>
    <hyperlink ref="K50:M51" location="jan!A1" display="jan!A1" xr:uid="{C7B1F9A7-D7AB-4CA7-BA08-E4A9BD843952}"/>
    <hyperlink ref="K52:M52" location="'januari 2'!A354" display="reservering 3" xr:uid="{AA854ACF-5DE4-40DB-B0D1-E6B658A5887D}"/>
    <hyperlink ref="K52:N53" location="'2'!A215" display="volgende reservering" xr:uid="{32025157-EA42-42DD-B2FE-54D386DEB374}"/>
    <hyperlink ref="K193:M193" location="'januari 2'!A354" display="reservering 3" xr:uid="{7849D220-C869-4638-BC2F-D44A1CDDE3B8}"/>
    <hyperlink ref="K193:N194" location="'2'!A356" display="volgende reservering" xr:uid="{54B51D81-282B-45AF-8E74-81873A19A667}"/>
    <hyperlink ref="D1" location="maand!A1" display="terug naar januari" xr:uid="{16F30219-18EA-4F9F-8C55-CA8A5D35CCD2}"/>
    <hyperlink ref="K48:N49" location="'2'!A1" display="terug naar boven" xr:uid="{C35FEDAE-4587-4608-AA5C-142D09FE564C}"/>
    <hyperlink ref="K50:N51" location="maand!A1" display="terug naar kalender" xr:uid="{E9AB0BD1-8BA3-42D4-9FF7-FAC111D99E68}"/>
    <hyperlink ref="K189:M190" location="'januari 1'!A1" display="terug naar boven" xr:uid="{F421BBDD-1D01-43FF-B0C7-7728D4C301BC}"/>
    <hyperlink ref="K191:M192" location="jan!A1" display="jan!A1" xr:uid="{77F17405-9E3D-4066-A181-9855F1ECD482}"/>
    <hyperlink ref="K189:N190" location="'2'!A1" display="terug naar boven" xr:uid="{9DF788DE-6CED-4027-9E23-DAF93E7B40EA}"/>
    <hyperlink ref="K191:N192" location="maand!A1" display="terug naar januari" xr:uid="{21886BC3-D1C5-4053-9FE0-CA23D35FBE45}"/>
    <hyperlink ref="K330:M331" location="'januari 1'!A1" display="terug naar boven" xr:uid="{9CF51D7E-5217-4E4D-8685-3E6C8E418AF3}"/>
    <hyperlink ref="K332:M333" location="jan!A1" display="jan!A1" xr:uid="{0052BB4A-8ACE-4A31-8DF8-A3D39D60207D}"/>
    <hyperlink ref="K330:N331" location="'2'!A1" display="terug naar boven" xr:uid="{B4281590-645B-4C64-8890-6724683E0C05}"/>
    <hyperlink ref="K332:N333" location="maand!A1" display="terug naar januari" xr:uid="{63C0A0C1-1FEA-44A2-8F06-627BDE160FA5}"/>
    <hyperlink ref="B4:C4" location="'2'!A74" display="reservering 1" xr:uid="{3F85558B-C2C3-4810-A00C-D2BF970D05CA}"/>
    <hyperlink ref="B6:C6" location="'2'!A215" display="reservering 2" xr:uid="{E31BCA49-01A6-4781-AB19-B56593E5FE47}"/>
    <hyperlink ref="B8:C8" location="'2'!A356" display="reservering 3" xr:uid="{A4A03B37-1333-4B74-8BED-57CF0382722A}"/>
    <hyperlink ref="F1:H1" location="start!A1" display="terug naar start" xr:uid="{ED74BA2A-F3A6-4B92-8065-D905C4351378}"/>
    <hyperlink ref="BS10" location="'1'!A1" display="naar begin" xr:uid="{881F6A8A-1F29-4F37-9E7F-96B34B7AAF64}"/>
    <hyperlink ref="I1:K1" location="'2'!BS29" display="personeelsplanning" xr:uid="{A0EA8FE5-1278-465C-BC6A-B0785BB97F13}"/>
    <hyperlink ref="BS12" location="maand!A1" display="terug naar januari" xr:uid="{4F2D65BF-8196-4831-B8CA-4A158E603E2D}"/>
    <hyperlink ref="BS14:BU14" location="start!A1" display="terug naar start" xr:uid="{B65D191F-A05C-4527-948D-901D2328DD0A}"/>
    <hyperlink ref="BS10:BS11" location="'2'!A1" display="terug naar reserveringen" xr:uid="{03FDB2C3-42B7-4F0D-AE2C-FC41E1A3E12E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D8543-84B7-43AC-A202-68F0FC92C569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</f>
        <v>45660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45660</v>
      </c>
      <c r="AM1" s="115"/>
      <c r="AN1" s="115"/>
      <c r="AO1" s="115"/>
    </row>
    <row r="2" spans="1:73" x14ac:dyDescent="0.25">
      <c r="U2" s="160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45660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88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88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45660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45660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45660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45660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45660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45660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45660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45660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45660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45660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45660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45660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AFC53476-FF38-4DE7-A26E-92078A62AAF7}"/>
    <hyperlink ref="K50:M51" location="jan!A1" display="jan!A1" xr:uid="{35B5768C-3901-4BBF-9A95-9C622FA6E98E}"/>
    <hyperlink ref="K52:M52" location="'januari 2'!A354" display="reservering 3" xr:uid="{48E95B46-79DA-4689-AD88-4099891BA595}"/>
    <hyperlink ref="K52:N53" location="'3'!A215" display="volgende reservering" xr:uid="{743B2089-5A73-4387-8217-AEE7DB8F2B5C}"/>
    <hyperlink ref="K193:M193" location="'januari 2'!A354" display="reservering 3" xr:uid="{E0773678-00D0-488F-8CAF-6658767E1C5A}"/>
    <hyperlink ref="K193:N194" location="'3'!A356" display="volgende reservering" xr:uid="{4D960883-C894-4DBA-A000-630DD9F1FD54}"/>
    <hyperlink ref="D1" location="maand!A1" display="terug naar januari" xr:uid="{6E96D2E0-81BE-4FEF-9081-77BE7D0C6936}"/>
    <hyperlink ref="K48:N49" location="'3'!A1" display="terug naar boven" xr:uid="{BDB6ADCD-79FF-4479-BEB4-0F99F699BC82}"/>
    <hyperlink ref="K50:N51" location="maand!A1" display="terug naar kalender" xr:uid="{753CCD21-4108-403C-9874-E5FBB1C329EE}"/>
    <hyperlink ref="K189:M190" location="'januari 1'!A1" display="terug naar boven" xr:uid="{22530C5F-C2C5-460A-8836-4F0EFFB7771E}"/>
    <hyperlink ref="K191:M192" location="jan!A1" display="jan!A1" xr:uid="{ECB8938D-D55E-4B34-BDFD-F595FE803CF2}"/>
    <hyperlink ref="K189:N190" location="'3'!A1" display="terug naar boven" xr:uid="{AF6C2E09-81F3-4839-BE92-882260D657E1}"/>
    <hyperlink ref="K191:N192" location="maand!A1" display="terug naar januari" xr:uid="{B26F7938-23CF-4A90-BAD9-B4D777BD265B}"/>
    <hyperlink ref="K330:M331" location="'januari 1'!A1" display="terug naar boven" xr:uid="{121DD40A-558F-4EA0-A082-B683332C4509}"/>
    <hyperlink ref="K332:M333" location="jan!A1" display="jan!A1" xr:uid="{7745CBE8-55F3-4457-89B3-17708D765FD2}"/>
    <hyperlink ref="K330:N331" location="'3'!A1" display="terug naar boven" xr:uid="{38E3B610-47CB-499C-91EB-4DDAB036EE30}"/>
    <hyperlink ref="K332:N333" location="maand!A1" display="terug naar januari" xr:uid="{3140B4E1-7330-41D8-AFE1-9B67DA677BE1}"/>
    <hyperlink ref="B4:C4" location="'3'!A74" display="reservering 1" xr:uid="{6C7C8D16-AE6E-48C6-B5C7-B83CD5BE93DC}"/>
    <hyperlink ref="B6:C6" location="'3'!A215" display="reservering 2" xr:uid="{7C8E7A6E-0AD8-4554-9E0A-FAD4A31E6002}"/>
    <hyperlink ref="B8:C8" location="'3'!A356" display="reservering 3" xr:uid="{63245E2A-64E0-4274-8DDC-A57CB3EC9791}"/>
    <hyperlink ref="F1:H1" location="start!A1" display="terug naar start" xr:uid="{FDA23045-51EB-4E71-A460-6BD4F5BFB2F9}"/>
    <hyperlink ref="BS10" location="'1'!A1" display="naar begin" xr:uid="{15E81B5B-F231-4EE4-8790-364529EDF396}"/>
    <hyperlink ref="I1:K1" location="'3'!BS29" display="personeelsplanning" xr:uid="{0EC8CD84-59DF-4D06-877F-E0153F7C6786}"/>
    <hyperlink ref="BS12" location="maand!A1" display="terug naar januari" xr:uid="{8E7C8319-CD67-4FAE-8E78-CD5C8489FD55}"/>
    <hyperlink ref="BS14:BU14" location="start!A1" display="terug naar start" xr:uid="{7BCDC227-4EA4-4745-AA93-EC85273C46AB}"/>
    <hyperlink ref="BS10:BS11" location="'3'!A1" display="terug naar reserveringen" xr:uid="{BDD74537-DFAD-4C19-B47B-E4CCDE089B5D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6A7FD-FA6C-4A44-8991-E24C962A90A2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maand1+3</f>
        <v>45661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45661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45661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45661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45661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45661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45661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45661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45661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45661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45661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45661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45661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45661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45661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5EE13113-4E76-47FA-849C-9CDEEF47E26D}"/>
    <hyperlink ref="K50:M51" location="jan!A1" display="jan!A1" xr:uid="{E80C3A88-B4CC-4A41-B7FB-142C9F2CDEA3}"/>
    <hyperlink ref="K52:M52" location="'januari 2'!A354" display="reservering 3" xr:uid="{952F33FE-F39B-4874-BAEA-73A98D0C0D19}"/>
    <hyperlink ref="K52:N53" location="'4'!A215" display="volgende reservering" xr:uid="{3666286A-A6C4-460B-B9B2-76EFC3BE70F7}"/>
    <hyperlink ref="K193:M193" location="'januari 2'!A354" display="reservering 3" xr:uid="{E4A93B51-B7C6-4180-AAFE-3D1B6C874B9D}"/>
    <hyperlink ref="K193:N194" location="'4'!A356" display="volgende reservering" xr:uid="{0BFCE162-9118-46A1-801E-3CC070B341A3}"/>
    <hyperlink ref="D1" location="maand!A1" display="terug naar januari" xr:uid="{08515971-5945-48A2-BF4B-33373AB46C04}"/>
    <hyperlink ref="K48:N49" location="'4'!A1" display="terug naar boven" xr:uid="{4B22932E-496C-4C29-BF1D-4F1286FB673A}"/>
    <hyperlink ref="K50:N51" location="maand!A1" display="terug naar kalender" xr:uid="{4962E6AA-775F-4FB1-A77B-9F6F5042243E}"/>
    <hyperlink ref="K189:M190" location="'januari 1'!A1" display="terug naar boven" xr:uid="{86BB0D8C-9E3A-40FF-B6C8-51C37819B3E6}"/>
    <hyperlink ref="K191:M192" location="jan!A1" display="jan!A1" xr:uid="{23198501-27CC-4DB6-A261-8A70C3E9F0F9}"/>
    <hyperlink ref="K189:N190" location="'4'!A1" display="terug naar boven" xr:uid="{4149EFA8-4546-4EB5-9FAB-18AA8CFA8E76}"/>
    <hyperlink ref="K191:N192" location="maand!A1" display="terug naar januari" xr:uid="{D13ED559-B9D0-491D-B25F-D6090F15D857}"/>
    <hyperlink ref="K330:M331" location="'januari 1'!A1" display="terug naar boven" xr:uid="{C2C3CB7D-B853-450F-80D0-F44DD31952BD}"/>
    <hyperlink ref="K332:M333" location="jan!A1" display="jan!A1" xr:uid="{8EF569FE-DDF6-4F19-9337-6B19D46A43C5}"/>
    <hyperlink ref="K330:N331" location="'4'!A1" display="terug naar boven" xr:uid="{900D6400-7259-45CF-A01F-99B650996337}"/>
    <hyperlink ref="K332:N333" location="maand!A1" display="terug naar januari" xr:uid="{DD62DDBD-E2F4-4684-B9EA-EDD17E788B03}"/>
    <hyperlink ref="B4:C4" location="'4'!A74" display="reservering 1" xr:uid="{105721B6-9DAA-4AB9-BA48-3E773112F737}"/>
    <hyperlink ref="B6:C6" location="'4'!A215" display="reservering 2" xr:uid="{065CAAEE-0232-4D9D-AD29-11AA47143E25}"/>
    <hyperlink ref="B8:C8" location="'4'!A356" display="reservering 3" xr:uid="{4F58DC17-C68E-46DC-BF17-1910A2D654E4}"/>
    <hyperlink ref="F1:H1" location="start!A1" display="terug naar start" xr:uid="{472764F4-C20A-4DD6-8E33-74E332B848CF}"/>
    <hyperlink ref="BS10" location="'1'!A1" display="naar begin" xr:uid="{6C4CE73E-B4DD-489C-9ABB-42B87CC2872C}"/>
    <hyperlink ref="I1:K1" location="'4'!BS29" display="personeelsplanning" xr:uid="{AED0CB20-C50F-474F-9296-1A4CA244AE92}"/>
    <hyperlink ref="BS12" location="maand!A1" display="terug naar januari" xr:uid="{6B5B04CD-8424-4FB0-B738-5E7876ADB2B1}"/>
    <hyperlink ref="BS14:BU14" location="start!A1" display="terug naar start" xr:uid="{8BD8E9B5-8900-4556-89C2-41BA850CA2C6}"/>
    <hyperlink ref="BS10:BS11" location="'4'!A1" display="terug naar reserveringen" xr:uid="{0651BFC0-0BDA-4FC8-87EE-0BE72B5F4EF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7489D-0E42-4E9F-B23D-E8965A9C96F3}">
  <dimension ref="A1:X16"/>
  <sheetViews>
    <sheetView tabSelected="1" zoomScaleNormal="100" workbookViewId="0">
      <selection activeCell="Q2" sqref="Q2"/>
    </sheetView>
  </sheetViews>
  <sheetFormatPr defaultColWidth="9.140625" defaultRowHeight="28.5" x14ac:dyDescent="0.25"/>
  <cols>
    <col min="1" max="1" width="9.140625" style="43" customWidth="1"/>
    <col min="2" max="19" width="9.140625" style="43"/>
    <col min="20" max="24" width="9.140625" style="82"/>
    <col min="25" max="16384" width="9.140625" style="43"/>
  </cols>
  <sheetData>
    <row r="1" spans="1:24" ht="12" customHeight="1" x14ac:dyDescent="0.25">
      <c r="A1" s="152"/>
      <c r="T1" s="193"/>
      <c r="U1" s="193"/>
      <c r="V1" s="193"/>
      <c r="W1" s="193"/>
      <c r="X1" s="193"/>
    </row>
    <row r="2" spans="1:24" ht="28.5" customHeight="1" x14ac:dyDescent="0.25">
      <c r="C2" s="194" t="s">
        <v>156</v>
      </c>
      <c r="D2" s="195"/>
      <c r="E2" s="195"/>
      <c r="F2" s="195"/>
      <c r="G2" s="196"/>
      <c r="I2" s="197" t="s">
        <v>268</v>
      </c>
      <c r="J2" s="198"/>
      <c r="K2" s="198"/>
      <c r="L2" s="198"/>
      <c r="M2" s="199"/>
      <c r="T2" s="43"/>
      <c r="U2" s="43"/>
      <c r="V2" s="43"/>
      <c r="W2" s="43"/>
      <c r="X2" s="43"/>
    </row>
    <row r="3" spans="1:24" x14ac:dyDescent="0.25">
      <c r="C3" s="189" t="s">
        <v>214</v>
      </c>
      <c r="D3" s="189"/>
      <c r="E3" s="189"/>
      <c r="F3" s="189"/>
      <c r="G3" s="189"/>
      <c r="I3" s="153"/>
      <c r="J3" s="153"/>
      <c r="K3" s="153"/>
      <c r="L3" s="153"/>
      <c r="M3" s="153"/>
      <c r="T3" s="43"/>
      <c r="U3" s="43"/>
      <c r="V3" s="43"/>
      <c r="W3" s="43"/>
      <c r="X3" s="43"/>
    </row>
    <row r="4" spans="1:24" x14ac:dyDescent="0.25">
      <c r="C4" s="189" t="s">
        <v>215</v>
      </c>
      <c r="D4" s="189"/>
      <c r="E4" s="189"/>
      <c r="F4" s="189"/>
      <c r="G4" s="189"/>
      <c r="I4" s="190" t="s">
        <v>224</v>
      </c>
      <c r="J4" s="191"/>
      <c r="K4" s="191"/>
      <c r="L4" s="191"/>
      <c r="M4" s="192"/>
      <c r="T4" s="43"/>
      <c r="U4" s="43"/>
      <c r="V4" s="43"/>
      <c r="W4" s="43"/>
      <c r="X4" s="43"/>
    </row>
    <row r="5" spans="1:24" ht="11.25" customHeight="1" x14ac:dyDescent="0.25">
      <c r="C5" s="187"/>
      <c r="D5" s="187"/>
      <c r="E5" s="187"/>
      <c r="F5" s="187"/>
      <c r="G5" s="187"/>
      <c r="T5" s="43"/>
      <c r="U5" s="43"/>
      <c r="V5" s="43"/>
      <c r="W5" s="43"/>
      <c r="X5" s="43"/>
    </row>
    <row r="6" spans="1:24" x14ac:dyDescent="0.25">
      <c r="C6" s="189" t="s">
        <v>216</v>
      </c>
      <c r="D6" s="189"/>
      <c r="E6" s="189"/>
      <c r="F6" s="189"/>
      <c r="G6" s="189"/>
      <c r="T6" s="43"/>
      <c r="U6" s="43"/>
      <c r="V6" s="43"/>
      <c r="W6" s="43"/>
      <c r="X6" s="43"/>
    </row>
    <row r="7" spans="1:24" x14ac:dyDescent="0.25">
      <c r="C7" s="188" t="s">
        <v>217</v>
      </c>
      <c r="D7" s="189"/>
      <c r="E7" s="189"/>
      <c r="F7" s="189"/>
      <c r="G7" s="189"/>
      <c r="T7" s="43"/>
      <c r="U7" s="43"/>
      <c r="V7" s="43"/>
      <c r="W7" s="43"/>
      <c r="X7" s="43"/>
    </row>
    <row r="8" spans="1:24" x14ac:dyDescent="0.25">
      <c r="C8" s="189" t="s">
        <v>218</v>
      </c>
      <c r="D8" s="189"/>
      <c r="E8" s="189"/>
      <c r="F8" s="189"/>
      <c r="G8" s="189"/>
      <c r="T8" s="43"/>
      <c r="U8" s="43"/>
      <c r="V8" s="43"/>
      <c r="W8" s="43"/>
      <c r="X8" s="43"/>
    </row>
    <row r="9" spans="1:24" ht="10.5" customHeight="1" x14ac:dyDescent="0.25">
      <c r="C9" s="187"/>
      <c r="D9" s="187"/>
      <c r="E9" s="187"/>
      <c r="F9" s="187"/>
      <c r="G9" s="187"/>
      <c r="T9" s="43"/>
      <c r="U9" s="43"/>
      <c r="V9" s="43"/>
      <c r="W9" s="43"/>
      <c r="X9" s="43"/>
    </row>
    <row r="10" spans="1:24" x14ac:dyDescent="0.25">
      <c r="C10" s="188" t="s">
        <v>219</v>
      </c>
      <c r="D10" s="189"/>
      <c r="E10" s="189"/>
      <c r="F10" s="189"/>
      <c r="G10" s="189"/>
      <c r="T10" s="43"/>
      <c r="U10" s="43"/>
      <c r="V10" s="43"/>
      <c r="W10" s="43"/>
      <c r="X10" s="43"/>
    </row>
    <row r="11" spans="1:24" x14ac:dyDescent="0.25">
      <c r="C11" s="189" t="s">
        <v>220</v>
      </c>
      <c r="D11" s="189"/>
      <c r="E11" s="189"/>
      <c r="F11" s="189"/>
      <c r="G11" s="189"/>
      <c r="T11" s="43"/>
      <c r="U11" s="43"/>
      <c r="V11" s="43"/>
      <c r="W11" s="43"/>
      <c r="X11" s="43"/>
    </row>
    <row r="12" spans="1:24" x14ac:dyDescent="0.25">
      <c r="C12" s="189" t="s">
        <v>221</v>
      </c>
      <c r="D12" s="189"/>
      <c r="E12" s="189"/>
      <c r="F12" s="189"/>
      <c r="G12" s="189"/>
      <c r="T12" s="43"/>
      <c r="U12" s="43"/>
      <c r="V12" s="43"/>
      <c r="W12" s="43"/>
      <c r="X12" s="43"/>
    </row>
    <row r="13" spans="1:24" ht="12.75" customHeight="1" x14ac:dyDescent="0.25">
      <c r="C13" s="187"/>
      <c r="D13" s="187"/>
      <c r="E13" s="187"/>
      <c r="F13" s="187"/>
      <c r="G13" s="187"/>
      <c r="T13" s="43"/>
      <c r="U13" s="43"/>
      <c r="V13" s="43"/>
      <c r="W13" s="43"/>
      <c r="X13" s="43"/>
    </row>
    <row r="14" spans="1:24" x14ac:dyDescent="0.25">
      <c r="C14" s="184" t="s">
        <v>222</v>
      </c>
      <c r="D14" s="185"/>
      <c r="E14" s="185"/>
      <c r="F14" s="185"/>
      <c r="G14" s="186"/>
      <c r="T14" s="43"/>
      <c r="U14" s="43"/>
      <c r="V14" s="43"/>
      <c r="W14" s="43"/>
      <c r="X14" s="43"/>
    </row>
    <row r="15" spans="1:24" ht="28.5" customHeight="1" x14ac:dyDescent="0.25">
      <c r="C15" s="184" t="s">
        <v>252</v>
      </c>
      <c r="D15" s="185"/>
      <c r="E15" s="185"/>
      <c r="F15" s="185"/>
      <c r="G15" s="186"/>
      <c r="T15" s="43"/>
      <c r="U15" s="43"/>
      <c r="V15" s="43"/>
      <c r="W15" s="43"/>
      <c r="X15" s="43"/>
    </row>
    <row r="16" spans="1:24" x14ac:dyDescent="0.25">
      <c r="C16" s="184" t="s">
        <v>223</v>
      </c>
      <c r="D16" s="185"/>
      <c r="E16" s="185"/>
      <c r="F16" s="185"/>
      <c r="G16" s="186"/>
      <c r="T16" s="43"/>
      <c r="U16" s="43"/>
      <c r="V16" s="43"/>
      <c r="W16" s="43"/>
      <c r="X16" s="43"/>
    </row>
  </sheetData>
  <mergeCells count="18">
    <mergeCell ref="C7:G7"/>
    <mergeCell ref="C8:G8"/>
    <mergeCell ref="C14:G14"/>
    <mergeCell ref="I4:M4"/>
    <mergeCell ref="T1:X1"/>
    <mergeCell ref="C3:G3"/>
    <mergeCell ref="C4:G4"/>
    <mergeCell ref="C5:G5"/>
    <mergeCell ref="C6:G6"/>
    <mergeCell ref="C2:G2"/>
    <mergeCell ref="I2:M2"/>
    <mergeCell ref="C15:G15"/>
    <mergeCell ref="C16:G16"/>
    <mergeCell ref="C9:G9"/>
    <mergeCell ref="C10:G10"/>
    <mergeCell ref="C11:G11"/>
    <mergeCell ref="C12:G12"/>
    <mergeCell ref="C13:G13"/>
  </mergeCells>
  <hyperlinks>
    <hyperlink ref="C3:G3" location="acties!A1" display="acties!A1" xr:uid="{AC425D46-FD7B-4FD7-B57B-977FE838F6BD}"/>
    <hyperlink ref="C4:G4" location="lunches!A1" display="lunches!A1" xr:uid="{2937010A-D8FB-43EC-9C50-8E291181D78D}"/>
    <hyperlink ref="C6:G6" location="diners!A1" display="diners!A1" xr:uid="{F3CC2116-98E4-47C3-839C-ECB7FC1C9F40}"/>
    <hyperlink ref="C7:G7" location="'vegetarisch veganistisch'!A1" display="'vegetarisch veganistisch'!A1" xr:uid="{63AA8495-8CAD-4F70-A66B-D5E6FAE61784}"/>
    <hyperlink ref="C8:G8" location="buffetten!A1" display="buffetten!A1" xr:uid="{9CF593DF-E7EF-409B-AA49-1E1327D61BD5}"/>
    <hyperlink ref="C10:G10" location="'bbq''s'!A1" display="'bbq''s'!A1" xr:uid="{94B75BA1-5F14-47AC-8BD1-6BF9F8AAC4C4}"/>
    <hyperlink ref="C11:G11" location="hapjes!A1" display="hapjes!A1" xr:uid="{96F8722F-1CCA-4B1A-955B-1E37C2A52F20}"/>
    <hyperlink ref="C12:G12" location="feestdagen!A1" display="feestdagen!A1" xr:uid="{D8A83170-D4AB-4F8E-B7D8-005733726100}"/>
    <hyperlink ref="C14:G14" location="Specials!A1" display="Specials!A1" xr:uid="{D2DF4861-9327-48DD-BEE4-0C0A84FDD264}"/>
    <hyperlink ref="C16:G16" location="drankarrangementen!A1" display="drankarrangementen!A1" xr:uid="{3809BA7F-AACA-4D47-AA30-C10664DC7625}"/>
    <hyperlink ref="C2:G2" location="'gebruikte benoemingen'!A1" display="gebruikte benoemingen" xr:uid="{9BCE4E0C-9974-4489-B333-E1C877CF2B9E}"/>
    <hyperlink ref="C15:G15" location="borrelplanken!A1" display="Specials" xr:uid="{FB5679BC-D43E-471E-86F9-F50303EC5F85}"/>
    <hyperlink ref="I2:M2" location="medewerkers!A1" display="medewerkers!A1" xr:uid="{C3DD3DE3-08EC-43BE-ABC2-C8443A368365}"/>
    <hyperlink ref="I4:M4" location="maand!A1" display="maand" xr:uid="{3760053A-809B-4BFF-AA4A-1ADE7F4704F0}"/>
  </hyperlinks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2C1BB-04F6-4778-9193-7735E005CC00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maand1+4</f>
        <v>45662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45662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45662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45662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45662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45662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45662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45662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45662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45662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45662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45662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45662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45662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45662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E8450B06-24B9-4605-8B78-2774BA3826D9}"/>
    <hyperlink ref="K50:M51" location="jan!A1" display="jan!A1" xr:uid="{A015DCF1-A5FE-4CF2-A6D2-CB6987431822}"/>
    <hyperlink ref="K52:M52" location="'januari 2'!A354" display="reservering 3" xr:uid="{6A6B2FD8-54DD-44DD-985A-00C0A3C5D93F}"/>
    <hyperlink ref="K52:N53" location="'5'!A215" display="volgende reservering" xr:uid="{DC3AFF23-3462-43E2-B730-860D82EF751E}"/>
    <hyperlink ref="K193:M193" location="'januari 2'!A354" display="reservering 3" xr:uid="{23AD82F1-0629-4397-AED0-404085D262A8}"/>
    <hyperlink ref="K193:N194" location="'5'!A356" display="volgende reservering" xr:uid="{A83090DD-35FE-40AB-86CD-9061209C827E}"/>
    <hyperlink ref="D1" location="maand!A1" display="terug naar januari" xr:uid="{3B546044-D706-445D-8ADF-B62F84A9011E}"/>
    <hyperlink ref="K48:N49" location="'5'!A1" display="terug naar boven" xr:uid="{D5345F0B-1844-4E96-8AD0-B6F709B7EF86}"/>
    <hyperlink ref="K50:N51" location="maand!A1" display="terug naar kalender" xr:uid="{7974259F-A532-464D-8414-A2E808C1923E}"/>
    <hyperlink ref="K189:M190" location="'januari 1'!A1" display="terug naar boven" xr:uid="{E0079423-F526-4FCC-8B05-19141F2A8697}"/>
    <hyperlink ref="K191:M192" location="jan!A1" display="jan!A1" xr:uid="{63C07DE9-128A-4FB0-AF99-CED01DFDB813}"/>
    <hyperlink ref="K189:N190" location="'5'!A1" display="terug naar boven" xr:uid="{2EF5A6FA-D27E-4EA4-A93F-8E33583ADF38}"/>
    <hyperlink ref="K191:N192" location="maand!A1" display="terug naar januari" xr:uid="{47FB32A5-BBEC-45B9-9E0F-5890A5B00028}"/>
    <hyperlink ref="K330:M331" location="'januari 1'!A1" display="terug naar boven" xr:uid="{E41FBF08-0465-435E-9E5B-9C5A854C0535}"/>
    <hyperlink ref="K332:M333" location="jan!A1" display="jan!A1" xr:uid="{A789E845-28B8-47F8-A670-C4F0F8711051}"/>
    <hyperlink ref="K330:N331" location="'5'!A1" display="terug naar boven" xr:uid="{AA6B83B5-EE59-4E2B-AF7D-4458F1435838}"/>
    <hyperlink ref="K332:N333" location="maand!A1" display="terug naar januari" xr:uid="{483BDA25-8C5B-41E6-B476-76326798418A}"/>
    <hyperlink ref="B4:C4" location="'5'!A74" display="reservering 1" xr:uid="{1390FA96-DFB4-4B44-9E4D-BDC277C43B52}"/>
    <hyperlink ref="B6:C6" location="'5'!A215" display="reservering 2" xr:uid="{DD48406B-8A80-4AC4-B862-B4CE178731F7}"/>
    <hyperlink ref="B8:C8" location="'5'!A356" display="reservering 3" xr:uid="{C34FD0D8-B10F-4624-8598-9E5B23EE1105}"/>
    <hyperlink ref="F1:H1" location="start!A1" display="terug naar start" xr:uid="{4B342F2C-C2B0-473A-9E61-72DD3A46C679}"/>
    <hyperlink ref="BS10" location="'1'!A1" display="naar begin" xr:uid="{D0DF87A8-B096-45F8-B9BC-96587AF7D046}"/>
    <hyperlink ref="I1:K1" location="'5'!BS29" display="personeelsplanning" xr:uid="{18D3D1E0-D604-4E1C-95A3-D8C9EC28F0DA}"/>
    <hyperlink ref="BS12" location="maand!A1" display="terug naar januari" xr:uid="{C269ECB1-D4A8-4217-976B-206D371F5B98}"/>
    <hyperlink ref="BS14:BU14" location="start!A1" display="terug naar start" xr:uid="{1FDDA84D-6BD7-4B0E-BFFC-FB2D5723D238}"/>
    <hyperlink ref="BS10:BS11" location="'5'!A1" display="terug naar reserveringen" xr:uid="{ECF0AD4D-AB38-4FD6-AB2E-96DAF56EBB11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B6490-96C0-4C0A-BF58-89E0E1D7EFE6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maand1+5</f>
        <v>45663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45663</v>
      </c>
      <c r="AM1" s="115"/>
      <c r="AN1" s="115"/>
      <c r="AO1" s="115"/>
    </row>
    <row r="3" spans="1:73" x14ac:dyDescent="0.25">
      <c r="B3" s="101"/>
      <c r="C3" s="161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45663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88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88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45663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45663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45663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45663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45663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45663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45663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45663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45663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45663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45663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45663</v>
      </c>
      <c r="F376" s="1" t="s">
        <v>2</v>
      </c>
      <c r="G376" s="261">
        <f>dag6res3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7086A0E8-8958-412C-8CB2-E7B7093EB238}"/>
    <hyperlink ref="K50:M51" location="jan!A1" display="jan!A1" xr:uid="{B8482053-20DF-4E68-A549-E1A1D803F01F}"/>
    <hyperlink ref="K52:M52" location="'januari 2'!A354" display="reservering 3" xr:uid="{C8796207-276D-47E7-B7BD-0297022CAAA3}"/>
    <hyperlink ref="K52:N53" location="'6'!A215" display="volgende reservering" xr:uid="{2E86567F-B361-4228-A58B-B21212A22659}"/>
    <hyperlink ref="K193:M193" location="'januari 2'!A354" display="reservering 3" xr:uid="{69EC734E-8FB0-4393-AB3A-BF32F7677FAE}"/>
    <hyperlink ref="K193:N194" location="'6'!A356" display="volgende reservering" xr:uid="{7737684A-CC21-4621-90ED-4B6CE669130B}"/>
    <hyperlink ref="D1" location="maand!A1" display="terug naar januari" xr:uid="{52ED78AC-D7BA-49A7-BEE1-E94C6E5F6207}"/>
    <hyperlink ref="K48:N49" location="'6'!A1" display="terug naar boven" xr:uid="{A9C307EC-2140-4566-8D01-4060CF7028EA}"/>
    <hyperlink ref="K50:N51" location="maand!A1" display="terug naar kalender" xr:uid="{424B704E-D511-49DF-A977-EABF08A2E031}"/>
    <hyperlink ref="K189:M190" location="'januari 1'!A1" display="terug naar boven" xr:uid="{6EDD2890-551C-442B-9EE6-8373C5795E2E}"/>
    <hyperlink ref="K191:M192" location="jan!A1" display="jan!A1" xr:uid="{EA82F7E4-F3F5-4C92-A028-8141632F0410}"/>
    <hyperlink ref="K189:N190" location="'6'!A1" display="terug naar boven" xr:uid="{7DD28FF8-D701-4248-99C2-18436284AD22}"/>
    <hyperlink ref="K191:N192" location="maand!A1" display="terug naar januari" xr:uid="{15F8F1E3-2786-4F61-BD1B-BDF1C09E0B78}"/>
    <hyperlink ref="K330:M331" location="'januari 1'!A1" display="terug naar boven" xr:uid="{A4947BD3-09BF-4490-BDC5-023F6F6350DE}"/>
    <hyperlink ref="K332:M333" location="jan!A1" display="jan!A1" xr:uid="{E63B9745-CED6-46D2-A6CF-8D1BC5441B3D}"/>
    <hyperlink ref="K330:N331" location="'6'!A1" display="terug naar boven" xr:uid="{F9E7DFA8-4C85-4B5F-846C-263CCF4FD722}"/>
    <hyperlink ref="K332:N333" location="maand!A1" display="terug naar januari" xr:uid="{525050C3-EA0C-43D0-BA6A-1135EC215007}"/>
    <hyperlink ref="B4:C4" location="'6'!A74" display="reservering 1" xr:uid="{7ED52870-D168-44A1-A3B6-61B0D5643F50}"/>
    <hyperlink ref="B6:C6" location="'6'!A215" display="reservering 2" xr:uid="{96C5AE26-0CFE-4972-B6E4-3421D5F66DC6}"/>
    <hyperlink ref="B8:C8" location="'6'!A356" display="reservering 3" xr:uid="{0BCC0674-71A8-49E3-A4AC-CEC7366EE96C}"/>
    <hyperlink ref="F1:H1" location="start!A1" display="terug naar start" xr:uid="{E8C0E42A-FDCC-48C2-86CD-534B4388A196}"/>
    <hyperlink ref="BS10" location="'1'!A1" display="naar begin" xr:uid="{37ECAB55-4AB4-407B-93E2-562F3161E783}"/>
    <hyperlink ref="I1:K1" location="'6'!BS29" display="personeelsplanning" xr:uid="{7E88300A-B13E-4757-A33B-EA0F17B45E9C}"/>
    <hyperlink ref="BS12" location="maand!A1" display="terug naar januari" xr:uid="{8F557917-0170-4D64-9CC9-C41E6161738A}"/>
    <hyperlink ref="BS14:BU14" location="start!A1" display="terug naar start" xr:uid="{9056B216-2ED7-4D59-811A-97B4352AB20E}"/>
    <hyperlink ref="BS10:BS11" location="'6'!A1" display="terug naar reserveringen" xr:uid="{F653B03F-DF15-40D1-B280-F3655535F323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3E347-7D7C-461E-8914-B265B2A3DEC5}">
  <dimension ref="A1:BU422"/>
  <sheetViews>
    <sheetView workbookViewId="0"/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maand1+6</f>
        <v>45664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45664</v>
      </c>
      <c r="AM1" s="115"/>
      <c r="AN1" s="115"/>
      <c r="AO1" s="115"/>
    </row>
    <row r="3" spans="1:73" x14ac:dyDescent="0.25">
      <c r="B3" s="101"/>
      <c r="C3" s="161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45664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45664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45664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45664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45664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45664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45664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45664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45664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45664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45664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45664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45664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3C6AAD85-7C5D-4D02-9BF4-1AA4DAEA74CD}"/>
    <hyperlink ref="K50:M51" location="jan!A1" display="jan!A1" xr:uid="{A10A2A2A-C992-46F5-AB43-4A054BAA337C}"/>
    <hyperlink ref="K52:M52" location="'januari 2'!A354" display="reservering 3" xr:uid="{AD7771B4-0AA7-44C5-A8E5-CD1014316DCD}"/>
    <hyperlink ref="K52:N53" location="'7'!A215" display="volgende reservering" xr:uid="{A900CAE1-3642-4788-988C-3E4FA86E500E}"/>
    <hyperlink ref="K193:M193" location="'januari 2'!A354" display="reservering 3" xr:uid="{DD73A580-C9C3-4EA4-826C-14B0C1A8C55F}"/>
    <hyperlink ref="K193:N194" location="'7'!A356" display="volgende reservering" xr:uid="{9C9B8D05-E7F1-4767-97CB-16FD5E5B7966}"/>
    <hyperlink ref="D1" location="maand!A1" display="terug naar januari" xr:uid="{DBB3B71B-0A37-4BFA-8D4E-14766668428B}"/>
    <hyperlink ref="K48:N49" location="'7'!A1" display="terug naar boven" xr:uid="{DAD84519-4442-4379-BCA1-D1A57B74A841}"/>
    <hyperlink ref="K50:N51" location="maand!A1" display="terug naar kalender" xr:uid="{44C9EF2E-1A61-46D3-A609-EDE7E16C5C19}"/>
    <hyperlink ref="K189:M190" location="'januari 1'!A1" display="terug naar boven" xr:uid="{01F14A15-5C0E-4689-86CE-D2136824D087}"/>
    <hyperlink ref="K191:M192" location="jan!A1" display="jan!A1" xr:uid="{BA673C84-D228-48BC-BC42-113D47F11E47}"/>
    <hyperlink ref="K189:N190" location="'7'!A1" display="terug naar boven" xr:uid="{3C2FE12D-0F55-4F94-807A-712E9A5DBE57}"/>
    <hyperlink ref="K191:N192" location="maand!A1" display="terug naar januari" xr:uid="{011BD3F7-BF1C-4C83-BB7F-C2989395146D}"/>
    <hyperlink ref="K330:M331" location="'januari 1'!A1" display="terug naar boven" xr:uid="{168286A6-368A-47A6-BD04-B8D02ABD394F}"/>
    <hyperlink ref="K332:M333" location="jan!A1" display="jan!A1" xr:uid="{055C459A-E807-4F0F-A07A-589F38920783}"/>
    <hyperlink ref="K330:N331" location="'7'!A1" display="terug naar boven" xr:uid="{E345E081-C4D2-45A3-844B-C385F7F5FE50}"/>
    <hyperlink ref="K332:N333" location="maand!A1" display="terug naar januari" xr:uid="{6067102F-44A1-4E52-91B2-F4413BE7D49A}"/>
    <hyperlink ref="B4:C4" location="'7'!A74" display="reservering 1" xr:uid="{7BCB3E70-0F8A-413C-9335-6B406240A1D6}"/>
    <hyperlink ref="B6:C6" location="'7'!A215" display="reservering 2" xr:uid="{A2923FFA-BB71-4B93-ACB3-3A5424B7373B}"/>
    <hyperlink ref="B8:C8" location="'7'!A356" display="reservering 3" xr:uid="{EC9C71F0-563C-4369-AC0F-DD32A8CFB289}"/>
    <hyperlink ref="F1:H1" location="start!A1" display="terug naar start" xr:uid="{D7B3525A-5590-48D4-AA5D-D1E5C7033BA1}"/>
    <hyperlink ref="BS10" location="'1'!A1" display="naar begin" xr:uid="{F43317B4-43B7-4673-9288-B0E27DF8BB55}"/>
    <hyperlink ref="I1:K1" location="'7'!BS29" display="personeelsplanning" xr:uid="{32406787-492B-4157-BEF2-E97F5A55C978}"/>
    <hyperlink ref="BS12" location="maand!A1" display="terug naar januari" xr:uid="{9F6358AB-1E13-4EA1-8679-940EDAFD39B8}"/>
    <hyperlink ref="BS14:BU14" location="start!A1" display="terug naar start" xr:uid="{A22A0BE9-38AA-48D4-86E9-5817F5BB7127}"/>
    <hyperlink ref="BS10:BS11" location="'7'!A1" display="terug naar reserveringen" xr:uid="{7F4D1E7A-F25A-4A23-AA22-7FBB126F03F6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EA422-D7C4-455A-B122-195E92F9078A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maand1+7</f>
        <v>45665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45665</v>
      </c>
      <c r="AM1" s="115"/>
      <c r="AN1" s="115"/>
      <c r="AO1" s="115"/>
    </row>
    <row r="3" spans="1:73" x14ac:dyDescent="0.25">
      <c r="B3" s="101"/>
      <c r="C3" s="161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45665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45665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45665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45665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45665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45665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45665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45665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45665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45665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45665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45665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45665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3E804C2F-C34E-4E26-B299-29209C08E7B0}"/>
    <hyperlink ref="K50:M51" location="jan!A1" display="jan!A1" xr:uid="{440A709C-C0B7-44AB-B201-B4EB5A8BDDC4}"/>
    <hyperlink ref="K52:M52" location="'januari 2'!A354" display="reservering 3" xr:uid="{71DA502F-DC8D-4C37-9295-CFAC9A2307DF}"/>
    <hyperlink ref="K52:N53" location="'8'!A215" display="volgende reservering" xr:uid="{4E076FF0-D19C-4101-BDEE-EEAD3F269CF4}"/>
    <hyperlink ref="K193:M193" location="'januari 2'!A354" display="reservering 3" xr:uid="{2CC09FC9-BC01-4B1C-9DAB-B1A2BCF27211}"/>
    <hyperlink ref="K193:N194" location="'8'!A356" display="volgende reservering" xr:uid="{388F6D16-2BEF-424B-B082-26ABB0D789F3}"/>
    <hyperlink ref="D1" location="maand!A1" display="terug naar januari" xr:uid="{2C012821-638F-4B46-AD8C-68E7A3ADD8CC}"/>
    <hyperlink ref="K48:N49" location="'8'!A1" display="terug naar boven" xr:uid="{56B4FDE8-C872-4DD0-B320-763A8237CC56}"/>
    <hyperlink ref="K50:N51" location="maand!A1" display="terug naar kalender" xr:uid="{ED5FBCD8-087F-4661-A63F-35ADD5C13EE2}"/>
    <hyperlink ref="K189:M190" location="'januari 1'!A1" display="terug naar boven" xr:uid="{172D6D37-4D1A-4B9B-A395-96B7E4A54FF6}"/>
    <hyperlink ref="K191:M192" location="jan!A1" display="jan!A1" xr:uid="{0A34BACF-C28E-466B-9B33-5EBF4991529F}"/>
    <hyperlink ref="K189:N190" location="'8'!A1" display="terug naar boven" xr:uid="{C771C78C-2BEA-46C1-BA3A-EF5DEB7EED30}"/>
    <hyperlink ref="K191:N192" location="maand!A1" display="terug naar januari" xr:uid="{35FD4EC3-26A4-4FB2-B4AD-0B010A2B80A5}"/>
    <hyperlink ref="K330:M331" location="'januari 1'!A1" display="terug naar boven" xr:uid="{0634E2BE-105F-4DD5-ACD2-7F607266F0A8}"/>
    <hyperlink ref="K332:M333" location="jan!A1" display="jan!A1" xr:uid="{EDFBC69F-09E7-409C-A2BD-73E69CF9E20B}"/>
    <hyperlink ref="K330:N331" location="'8'!A1" display="terug naar boven" xr:uid="{6364B9E3-4B0E-4CA5-8A16-C3CEA5F0F652}"/>
    <hyperlink ref="K332:N333" location="maand!A1" display="terug naar januari" xr:uid="{6262AD8B-153A-4960-B02A-5DB73C1892AA}"/>
    <hyperlink ref="B4:C4" location="'8'!A74" display="reservering 1" xr:uid="{61323952-B672-4371-99F0-B2628B66EDA9}"/>
    <hyperlink ref="B6:C6" location="'8'!A215" display="reservering 2" xr:uid="{59BC54FD-1F74-44B5-971B-ADE6DA2E3FAE}"/>
    <hyperlink ref="B8:C8" location="'8'!A356" display="reservering 3" xr:uid="{0542CC66-B731-4BBA-B403-D07783530809}"/>
    <hyperlink ref="F1:H1" location="start!A1" display="terug naar start" xr:uid="{D5A97B43-3D30-4114-A0DD-D6CE38EBAAAD}"/>
    <hyperlink ref="BS10" location="'1'!A1" display="naar begin" xr:uid="{DB271109-F9A2-4785-ACCB-1FEEFDAA62EA}"/>
    <hyperlink ref="I1:K1" location="'8'!BS29" display="personeelsplanning" xr:uid="{2FEF66CF-FEB4-4EAD-92D7-754C76D07B21}"/>
    <hyperlink ref="BS12" location="maand!A1" display="terug naar januari" xr:uid="{57D2A476-8737-4F0D-9C9E-25D918278989}"/>
    <hyperlink ref="BS14:BU14" location="start!A1" display="terug naar start" xr:uid="{0C7B85D4-12DE-45B4-B7BA-35F1BB7DA33E}"/>
    <hyperlink ref="BS10:BS11" location="'8'!A1" display="terug naar reserveringen" xr:uid="{E024EAB2-7CDD-4AAD-AAC3-F6DD28694A26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65E3-2D3B-4DEB-882D-780B774D311D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maand1+8</f>
        <v>45666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45666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45666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45666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45666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45666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45666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45666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45666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45666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45666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45666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45666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45666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45666</v>
      </c>
      <c r="F376" s="1" t="s">
        <v>2</v>
      </c>
      <c r="G376" s="261">
        <f>dag9res3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77BC8257-AB8D-4FBE-B647-AA9740CA4131}"/>
    <hyperlink ref="K50:M51" location="jan!A1" display="jan!A1" xr:uid="{BA4B2365-ABF7-4BFB-936E-97F668F362D1}"/>
    <hyperlink ref="K52:M52" location="'januari 2'!A354" display="reservering 3" xr:uid="{E36087AC-244D-48A8-A7E5-415F42497992}"/>
    <hyperlink ref="K52:N53" location="'9'!A215" display="volgende reservering" xr:uid="{42C5E7E1-8C24-4157-8F12-7D7023149300}"/>
    <hyperlink ref="K193:M193" location="'januari 2'!A354" display="reservering 3" xr:uid="{1A911FBC-4B8D-4C09-BEDE-375E96BCF16A}"/>
    <hyperlink ref="K193:N194" location="'9'!A356" display="volgende reservering" xr:uid="{5D2B7989-545F-47CD-A025-D12D6D1F745B}"/>
    <hyperlink ref="D1" location="maand!A1" display="terug naar januari" xr:uid="{1DF3EB87-2BEA-41C1-B4E8-017B74528AE3}"/>
    <hyperlink ref="K48:N49" location="'9'!A1" display="terug naar boven" xr:uid="{17221C43-0503-43D5-B1A9-B0891CBCD1DF}"/>
    <hyperlink ref="K50:N51" location="maand!A1" display="terug naar kalender" xr:uid="{5A19A98A-ED05-4ECF-A351-95820C19773A}"/>
    <hyperlink ref="K189:M190" location="'januari 1'!A1" display="terug naar boven" xr:uid="{796C13C6-BD6B-4C21-BA97-484DFFA665B4}"/>
    <hyperlink ref="K191:M192" location="jan!A1" display="jan!A1" xr:uid="{4522609F-AB63-407C-AE00-21C43E2FF03B}"/>
    <hyperlink ref="K189:N190" location="'9'!A1" display="terug naar boven" xr:uid="{4927F1EC-6F2B-4AC7-ADC2-7BBD30951B49}"/>
    <hyperlink ref="K191:N192" location="maand!A1" display="terug naar januari" xr:uid="{4F8CB072-CC72-497F-A9F6-B4BB1BE12B82}"/>
    <hyperlink ref="K330:M331" location="'januari 1'!A1" display="terug naar boven" xr:uid="{7C3DE618-D140-430D-9108-40DFD79DA446}"/>
    <hyperlink ref="K332:M333" location="jan!A1" display="jan!A1" xr:uid="{B3E1FFC7-7AFA-4156-86B6-EE4E64882B05}"/>
    <hyperlink ref="K330:N331" location="'9'!A1" display="terug naar boven" xr:uid="{AC2B3108-E652-4085-B5A1-82AFCF985637}"/>
    <hyperlink ref="K332:N333" location="maand!A1" display="terug naar januari" xr:uid="{19D911A4-B9F6-4238-9168-CEFD98BD7AD5}"/>
    <hyperlink ref="B4:C4" location="'9'!A74" display="reservering 1" xr:uid="{17F70805-5CEE-4120-97AE-E7AC1431F17E}"/>
    <hyperlink ref="B6:C6" location="'9'!A215" display="reservering 2" xr:uid="{56DF0DFE-5A42-452E-889B-1F706BDBF8BF}"/>
    <hyperlink ref="B8:C8" location="'9'!A356" display="reservering 3" xr:uid="{19D5E446-1188-431B-8B7D-5E250F81CB7F}"/>
    <hyperlink ref="F1:H1" location="start!A1" display="terug naar start" xr:uid="{78B43E33-B868-4E38-9BC1-FF0CC03AC9CA}"/>
    <hyperlink ref="BS10" location="'1'!A1" display="naar begin" xr:uid="{D7AA90FF-1BD1-47D4-8875-B76BFBAD85B7}"/>
    <hyperlink ref="I1:K1" location="'9'!BS29" display="personeelsplanning" xr:uid="{E660A424-B51E-44DA-9239-8100FC503324}"/>
    <hyperlink ref="BS12" location="maand!A1" display="terug naar januari" xr:uid="{2832CB53-4419-4F74-897C-EA9707A7CCFA}"/>
    <hyperlink ref="BS14:BU14" location="start!A1" display="terug naar start" xr:uid="{51FCF160-480C-432D-BF50-F6713F51705D}"/>
    <hyperlink ref="BS10:BS11" location="'9'!A1" display="terug naar reserveringen" xr:uid="{89EF4E3D-9F61-4B70-8DC8-1926E7967B81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0211C-9F7A-4116-B9D2-5CACC1C29A16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42578125" style="32" bestFit="1" customWidth="1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maand1+9</f>
        <v>45667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45667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45667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45667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45667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45667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45667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45667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45667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45667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45667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45667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45667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45667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45667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984BDE98-BE87-4797-9A1D-01AA174F7C2F}"/>
    <hyperlink ref="K50:M51" location="jan!A1" display="jan!A1" xr:uid="{2D99241E-08A6-48C8-BF85-3A692C3A30F4}"/>
    <hyperlink ref="K52:M52" location="'januari 2'!A354" display="reservering 3" xr:uid="{BD6DC613-2847-4C03-A10A-78B1F00CFF09}"/>
    <hyperlink ref="K52:N53" location="'10'!A215" display="volgende reservering" xr:uid="{4A1E8930-70A2-4B5B-B03E-FDEB076594F7}"/>
    <hyperlink ref="K193:M193" location="'januari 2'!A354" display="reservering 3" xr:uid="{FE11A33C-FD24-474F-9EAD-F73289230E12}"/>
    <hyperlink ref="K193:N194" location="'10'!A356" display="volgende reservering" xr:uid="{291A9186-F007-43E3-B89F-98FE5E24FB23}"/>
    <hyperlink ref="D1" location="maand!A1" display="terug naar januari" xr:uid="{3BEE4FFC-E5B6-40D0-B7ED-62CB55C425F4}"/>
    <hyperlink ref="K48:N49" location="'10'!A1" display="terug naar boven" xr:uid="{5CF084F6-A4EF-435F-A093-E0B01143AA9D}"/>
    <hyperlink ref="K50:N51" location="maand!A1" display="terug naar kalender" xr:uid="{B255D4E1-691C-4C60-8736-61F6646971B2}"/>
    <hyperlink ref="K189:M190" location="'januari 1'!A1" display="terug naar boven" xr:uid="{566956BD-F9E1-4AE5-8E23-5F6A20A8B1FB}"/>
    <hyperlink ref="K191:M192" location="jan!A1" display="jan!A1" xr:uid="{D1B36833-F5F9-4556-B2A3-F1CA04D1E74B}"/>
    <hyperlink ref="K189:N190" location="'10'!A1" display="terug naar boven" xr:uid="{86EFCCFB-F353-4475-AF63-20E630947A6B}"/>
    <hyperlink ref="K191:N192" location="maand!A1" display="terug naar januari" xr:uid="{54345946-9C28-4782-87E9-DE81C155D6AF}"/>
    <hyperlink ref="K330:M331" location="'januari 1'!A1" display="terug naar boven" xr:uid="{5F19F5C1-ED55-43A3-B67C-78525CE57015}"/>
    <hyperlink ref="K332:M333" location="jan!A1" display="jan!A1" xr:uid="{928A6B13-DEAD-48AA-9E37-BE4D3D64DA34}"/>
    <hyperlink ref="K330:N331" location="'10'!A1" display="terug naar boven" xr:uid="{20AB3070-A362-40EE-AD3D-98758F5A08F4}"/>
    <hyperlink ref="K332:N333" location="maand!A1" display="terug naar januari" xr:uid="{1C359920-6D5F-415B-867E-8F01C8CA0E49}"/>
    <hyperlink ref="B4:C4" location="'10'!A74" display="reservering 1" xr:uid="{73001DA0-F267-4289-983F-8FB6E21CB3E7}"/>
    <hyperlink ref="B6:C6" location="'10'!A215" display="reservering 2" xr:uid="{EE0DACD9-7AE4-4665-B666-5DA05D50FEAB}"/>
    <hyperlink ref="B8:C8" location="'10'!A356" display="reservering 3" xr:uid="{976E7E61-7157-4FA2-B953-CFECE874D39F}"/>
    <hyperlink ref="F1:H1" location="start!A1" display="terug naar start" xr:uid="{B1F68DD1-8657-4B2C-A534-69BB9A3453EC}"/>
    <hyperlink ref="BS10" location="'1'!A1" display="naar begin" xr:uid="{E40FE08D-C25C-418A-A794-9612C6D8CFF8}"/>
    <hyperlink ref="I1:K1" location="'10'!BS29" display="personeelsplanning" xr:uid="{FE29E85B-FCF8-47F6-8776-52A1114F4458}"/>
    <hyperlink ref="BS12" location="maand!A1" display="terug naar januari" xr:uid="{CB0CA781-E307-4C97-8F99-EF3FE19AA9A9}"/>
    <hyperlink ref="BS14:BU14" location="start!A1" display="terug naar start" xr:uid="{E4E971CA-0ADE-4052-B498-7F8E72AD2544}"/>
    <hyperlink ref="BS10:BS11" location="'10'!A1" display="terug naar reserveringen" xr:uid="{9287908D-831E-4BD8-8354-7ADD80FFB4A5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AFEF4-1E1A-4276-9708-C6676D5AD502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42578125" style="32" bestFit="1" customWidth="1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maand1+10</f>
        <v>45668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45668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45668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45668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45668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45668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45668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45668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45668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45668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45668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45668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45668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45668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45668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18788977-6FD0-44B4-B68F-74899F010849}"/>
    <hyperlink ref="K50:M51" location="jan!A1" display="jan!A1" xr:uid="{F3C78F79-2DF8-4BE8-B5A7-2566FB0EA380}"/>
    <hyperlink ref="K52:M52" location="'januari 2'!A354" display="reservering 3" xr:uid="{4C5FB1C6-78C8-4766-8EA8-C8CC0F759633}"/>
    <hyperlink ref="K52:N53" location="'11'!A215" display="volgende reservering" xr:uid="{D9026FB6-ABEB-4B46-947C-33DCE9D76F3E}"/>
    <hyperlink ref="K193:M193" location="'januari 2'!A354" display="reservering 3" xr:uid="{7FDD43F5-1ED5-4617-BBB7-4A5125F90BC0}"/>
    <hyperlink ref="K193:N194" location="'11'!A356" display="volgende reservering" xr:uid="{C7E5A3C5-5FA0-4750-A60B-2DD2C38A9BF8}"/>
    <hyperlink ref="D1" location="maand!A1" display="terug naar januari" xr:uid="{0E1CD0DE-D935-45CD-B28C-D99AFB040FDA}"/>
    <hyperlink ref="K48:N49" location="'11'!A1" display="terug naar boven" xr:uid="{0471CAE9-EC2F-4F33-BE24-F3EFCD45365F}"/>
    <hyperlink ref="K50:N51" location="maand!A1" display="terug naar kalender" xr:uid="{E10C0B85-E33D-476F-9D3C-AEBFEF26D774}"/>
    <hyperlink ref="K189:M190" location="'januari 1'!A1" display="terug naar boven" xr:uid="{A6C3B168-D4EB-4F58-96C7-B8A8B80F2857}"/>
    <hyperlink ref="K191:M192" location="jan!A1" display="jan!A1" xr:uid="{AAFF90A2-223C-4FFE-90C3-DCB9BEE3BB01}"/>
    <hyperlink ref="K189:N190" location="'11'!A1" display="terug naar boven" xr:uid="{F30E1B70-B3F2-4EE2-8453-CCE1125AA855}"/>
    <hyperlink ref="K191:N192" location="maand!A1" display="terug naar januari" xr:uid="{3EA506F2-DD5B-4F7E-BEAE-3C74AC20D4D0}"/>
    <hyperlink ref="K330:M331" location="'januari 1'!A1" display="terug naar boven" xr:uid="{935D72FD-D8DC-450C-9FD0-A9CF142D8EAA}"/>
    <hyperlink ref="K332:M333" location="jan!A1" display="jan!A1" xr:uid="{188DE640-2E10-42B3-93AC-93AC006041A7}"/>
    <hyperlink ref="K330:N331" location="'11'!A1" display="terug naar boven" xr:uid="{C7CDEBD1-CB32-4E5A-9B61-5AD7A8799187}"/>
    <hyperlink ref="K332:N333" location="maand!A1" display="terug naar januari" xr:uid="{2BF80C98-7429-443F-B8E1-884B12AC0276}"/>
    <hyperlink ref="B4:C4" location="'11'!A74" display="reservering 1" xr:uid="{507AFDD5-6B1C-43D6-8FEB-6A79597F5FFA}"/>
    <hyperlink ref="B6:C6" location="'11'!A215" display="reservering 2" xr:uid="{8A685987-8349-4A8A-9AA2-9B75B5BEB9AB}"/>
    <hyperlink ref="B8:C8" location="'11'!A356" display="reservering 3" xr:uid="{719795B9-864F-483B-8B7E-C2476D0CFA98}"/>
    <hyperlink ref="F1:H1" location="start!A1" display="terug naar start" xr:uid="{10C347DD-4BCB-4D0C-92A9-2DAADD1D1B88}"/>
    <hyperlink ref="BS10" location="'1'!A1" display="naar begin" xr:uid="{7145D2C9-12D0-44C3-BF87-F33F9D9AE0FA}"/>
    <hyperlink ref="I1:K1" location="'11'!BS29" display="personeelsplanning" xr:uid="{CB81162D-D75F-43FB-BA68-8574C6A0370F}"/>
    <hyperlink ref="BS12" location="maand!A1" display="terug naar januari" xr:uid="{6EBE1D11-B318-4E4D-92F5-2D4AD5E3674D}"/>
    <hyperlink ref="BS14:BU14" location="start!A1" display="terug naar start" xr:uid="{E6ECDD63-A55C-42CA-8DA4-7EC835169AED}"/>
    <hyperlink ref="BS10:BS11" location="'11'!A1" display="terug naar reserveringen" xr:uid="{24446494-3FD0-4DE1-9147-EBD9AEC470F8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283E1-A185-4117-A5EC-0C9F90928F81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42578125" style="32" bestFit="1" customWidth="1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maand1+11</f>
        <v>45669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45669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45669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45669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45669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45669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45669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45669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45669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45669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45669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45669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45669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45669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45669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7609A471-FB94-4946-AA53-4E4C3EA68658}"/>
    <hyperlink ref="K50:M51" location="jan!A1" display="jan!A1" xr:uid="{BBF9DD34-2AE8-4B14-82B3-8DC8F56B11C5}"/>
    <hyperlink ref="K52:M52" location="'januari 2'!A354" display="reservering 3" xr:uid="{40546659-7100-4AED-9A29-C8DCB6BFA7B8}"/>
    <hyperlink ref="K52:N53" location="'12'!A215" display="volgende reservering" xr:uid="{F4C94258-8514-4E4B-ACD5-C2DD4E57829A}"/>
    <hyperlink ref="K193:M193" location="'januari 2'!A354" display="reservering 3" xr:uid="{2A943DA6-BB41-4BC1-BA96-DCECF8DC9124}"/>
    <hyperlink ref="K193:N194" location="'12'!A356" display="volgende reservering" xr:uid="{58B048E7-7A79-4EE7-B7CA-1BE21DA697CC}"/>
    <hyperlink ref="D1" location="maand!A1" display="terug naar januari" xr:uid="{4C1529F2-89A5-4209-8DBA-60692E9BE191}"/>
    <hyperlink ref="K48:N49" location="'12'!A1" display="terug naar boven" xr:uid="{B7D2F40A-7E31-44D9-87E7-B84D341D8111}"/>
    <hyperlink ref="K50:N51" location="maand!A1" display="terug naar kalender" xr:uid="{B67585D6-23BE-4C56-8FA4-8B45407B0D38}"/>
    <hyperlink ref="K189:M190" location="'januari 1'!A1" display="terug naar boven" xr:uid="{7F0A64ED-ED1C-43B5-B554-DA58B12D91A9}"/>
    <hyperlink ref="K191:M192" location="jan!A1" display="jan!A1" xr:uid="{4FC325E0-95E5-4B01-83A0-E0DB7856689F}"/>
    <hyperlink ref="K189:N190" location="'12'!A1" display="terug naar boven" xr:uid="{8F6B8A21-CF66-423E-8256-709785AEFDAA}"/>
    <hyperlink ref="K191:N192" location="maand!A1" display="terug naar januari" xr:uid="{83406369-9963-4DA8-9BF0-E3C19E4C6BEF}"/>
    <hyperlink ref="K330:M331" location="'januari 1'!A1" display="terug naar boven" xr:uid="{A1D56AED-62AD-451F-A276-92D2F6518EBB}"/>
    <hyperlink ref="K332:M333" location="jan!A1" display="jan!A1" xr:uid="{EAF34B71-6FA2-4CEF-8BD8-B6E9CBCE5AB7}"/>
    <hyperlink ref="K330:N331" location="'12'!A1" display="terug naar boven" xr:uid="{D85AD177-476A-4F6A-ADDF-ECDBB75BC433}"/>
    <hyperlink ref="K332:N333" location="maand!A1" display="terug naar januari" xr:uid="{920539B2-8610-41D5-84B8-2E0025542AC1}"/>
    <hyperlink ref="B4:C4" location="'12'!A74" display="reservering 1" xr:uid="{C41ED3DE-E992-455D-943D-C45C506F84F2}"/>
    <hyperlink ref="B6:C6" location="'12'!A215" display="reservering 2" xr:uid="{2FA2A2C0-A63C-4332-905D-01D939BED3EE}"/>
    <hyperlink ref="B8:C8" location="'12'!A356" display="reservering 3" xr:uid="{76F4F4AB-5C85-440E-80FB-2EB5A79A5E76}"/>
    <hyperlink ref="F1:H1" location="start!A1" display="terug naar start" xr:uid="{81788699-F96A-46CC-BEB6-28D81235E186}"/>
    <hyperlink ref="BS10" location="'1'!A1" display="naar begin" xr:uid="{A399BB3A-F8DF-401F-8DDB-8B858073DA55}"/>
    <hyperlink ref="I1:K1" location="'12'!BS29" display="personeelsplanning" xr:uid="{2137B4B5-4054-4485-B466-36EC086C64D0}"/>
    <hyperlink ref="BS12" location="maand!A1" display="terug naar januari" xr:uid="{BA565627-202A-4283-BF4A-53069B6E2EEB}"/>
    <hyperlink ref="BS14:BU14" location="start!A1" display="terug naar start" xr:uid="{22363785-4145-4981-B6D9-88E3C9FB8B9E}"/>
    <hyperlink ref="BS10:BS11" location="'12'!A1" display="terug naar reserveringen" xr:uid="{2A8942CB-E267-47AA-8F4C-A49FE792D58D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BDF60-4637-4C12-9AE1-60DBC438E538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42578125" style="32" bestFit="1" customWidth="1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maand1+12</f>
        <v>45670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45670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45670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45670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45670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45670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45670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45670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45670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45670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45670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45670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45670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45670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45670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B08DA438-0FB0-42EC-A84F-E937618C283B}"/>
    <hyperlink ref="K50:M51" location="jan!A1" display="jan!A1" xr:uid="{ACFCC1B4-108D-4481-A007-F4970E4BEA50}"/>
    <hyperlink ref="K52:M52" location="'januari 2'!A354" display="reservering 3" xr:uid="{3CAC9760-1C2D-44BB-AD2E-E26AF74AE60F}"/>
    <hyperlink ref="K52:N53" location="'13'!A215" display="volgende reservering" xr:uid="{9634EC69-8FB5-431C-86C2-1F9D68CAB61F}"/>
    <hyperlink ref="K193:M193" location="'januari 2'!A354" display="reservering 3" xr:uid="{285705C5-A5FC-4FA0-8FE8-A9C5C9BB90DF}"/>
    <hyperlink ref="K193:N194" location="'13'!A356" display="volgende reservering" xr:uid="{1BBA146E-7D67-4455-976A-78CE5D55AD41}"/>
    <hyperlink ref="D1" location="maand!A1" display="terug naar januari" xr:uid="{3A0E8FEF-D2CB-4F51-AACD-FE84A0189247}"/>
    <hyperlink ref="K48:N49" location="'13'!A1" display="terug naar boven" xr:uid="{C10021FA-ACC0-4681-B60B-635BE2C6AEA6}"/>
    <hyperlink ref="K50:N51" location="maand!A1" display="terug naar kalender" xr:uid="{FC233018-1F7A-4B9B-B05E-853C17036650}"/>
    <hyperlink ref="K189:M190" location="'januari 1'!A1" display="terug naar boven" xr:uid="{C14C0268-EB16-4999-8EC6-38D20DAD098E}"/>
    <hyperlink ref="K191:M192" location="jan!A1" display="jan!A1" xr:uid="{A8C34DF6-D79C-43E0-BEBD-8015E4C352F1}"/>
    <hyperlink ref="K189:N190" location="'13'!A1" display="terug naar boven" xr:uid="{105A14D9-E0D8-45E5-A6DE-B33C1FA11E17}"/>
    <hyperlink ref="K191:N192" location="maand!A1" display="terug naar januari" xr:uid="{49DE8E35-52D0-41B1-9936-3A81A3D744EC}"/>
    <hyperlink ref="K330:M331" location="'januari 1'!A1" display="terug naar boven" xr:uid="{BDFD7E3C-3A89-4C3D-BE42-8A5B6FFE4EBF}"/>
    <hyperlink ref="K332:M333" location="jan!A1" display="jan!A1" xr:uid="{4B5913EE-F28F-469F-B022-4CA16B13AB7A}"/>
    <hyperlink ref="K330:N331" location="'13'!A1" display="terug naar boven" xr:uid="{FC9ABDDF-CD81-44A3-B0FC-CBF215ADE89F}"/>
    <hyperlink ref="K332:N333" location="maand!A1" display="terug naar januari" xr:uid="{7A2175EE-D70D-41AF-A441-3B94BCF7D2AA}"/>
    <hyperlink ref="B4:C4" location="'13'!A74" display="reservering 1" xr:uid="{7EFABBB6-2205-4F10-BE39-5ABE27433B69}"/>
    <hyperlink ref="B6:C6" location="'13'!A215" display="reservering 2" xr:uid="{16E63337-CC0E-43C8-8604-8EA9B8909F47}"/>
    <hyperlink ref="B8:C8" location="'13'!A356" display="reservering 3" xr:uid="{3006CE6F-F6CC-480B-BCDA-2737E0220C47}"/>
    <hyperlink ref="F1:H1" location="start!A1" display="terug naar start" xr:uid="{F424CA85-7A4B-44D4-AEFA-857B6C2305DB}"/>
    <hyperlink ref="BS10" location="'1'!A1" display="naar begin" xr:uid="{E5DAED50-3FAC-4827-A80F-C9DE7E4125A9}"/>
    <hyperlink ref="I1:K1" location="'13'!BS29" display="personeelsplanning" xr:uid="{CFF8459C-D349-4B85-A8FB-94A1BBE83200}"/>
    <hyperlink ref="BS12" location="maand!A1" display="terug naar januari" xr:uid="{2B42E24C-1401-4483-91E0-4ACCF9B952EA}"/>
    <hyperlink ref="BS14:BU14" location="start!A1" display="terug naar start" xr:uid="{5B0B90ED-0DB6-4E2B-957A-3EE6B8410F76}"/>
    <hyperlink ref="BS10:BS11" location="'13'!A1" display="terug naar reserveringen" xr:uid="{18344E8C-0663-47F8-B126-29AE3FF9D436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E3CC1-4A4B-4DCE-AB6B-B062E3B0C146}">
  <dimension ref="A1:BU422"/>
  <sheetViews>
    <sheetView workbookViewId="0"/>
  </sheetViews>
  <sheetFormatPr defaultColWidth="9.140625" defaultRowHeight="15" x14ac:dyDescent="0.25"/>
  <cols>
    <col min="1" max="1" width="14.7109375" style="32" customWidth="1"/>
    <col min="2" max="2" width="9.42578125" style="32" bestFit="1" customWidth="1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maand1+13</f>
        <v>45671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45671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45671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45671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45671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45671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45671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45671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45671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45671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45671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45671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45671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45671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45671</v>
      </c>
      <c r="F376" s="1" t="s">
        <v>2</v>
      </c>
      <c r="G376" s="261">
        <f>dag14res3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495DD0A8-E829-4E8C-8A79-063CCE61916A}"/>
    <hyperlink ref="K50:M51" location="jan!A1" display="jan!A1" xr:uid="{E5C033FF-A0E1-438F-9E47-7A89022EE48C}"/>
    <hyperlink ref="K52:M52" location="'januari 2'!A354" display="reservering 3" xr:uid="{234240FA-D3D8-4C7E-B2C1-D7482C11C3ED}"/>
    <hyperlink ref="K52:N53" location="'14'!A215" display="volgende reservering" xr:uid="{3B000A05-91D8-45D8-85BB-559235EEB9E7}"/>
    <hyperlink ref="K193:M193" location="'januari 2'!A354" display="reservering 3" xr:uid="{E643CFC7-541F-49C8-A9B5-BF9C2327EC6A}"/>
    <hyperlink ref="K193:N194" location="'14'!A356" display="volgende reservering" xr:uid="{08D47199-F590-460B-8344-583344379508}"/>
    <hyperlink ref="D1" location="maand!A1" display="terug naar januari" xr:uid="{26AE1470-4813-467B-BF3A-7AAC7E0CAE29}"/>
    <hyperlink ref="K48:N49" location="'14'!A1" display="terug naar boven" xr:uid="{A3181B79-466F-460D-BB9D-EA43C8511A2F}"/>
    <hyperlink ref="K50:N51" location="maand!A1" display="terug naar kalender" xr:uid="{207C6358-CAE8-4685-9B85-CBF59C9B68BA}"/>
    <hyperlink ref="K189:M190" location="'januari 1'!A1" display="terug naar boven" xr:uid="{2C9244E4-881A-48F8-9AA7-35FF8A0CACAA}"/>
    <hyperlink ref="K191:M192" location="jan!A1" display="jan!A1" xr:uid="{B2F62315-8322-444C-B49C-D0B83B075528}"/>
    <hyperlink ref="K189:N190" location="'14'!A1" display="terug naar boven" xr:uid="{63EDBFBC-C019-4649-AB28-8792D0DBFC33}"/>
    <hyperlink ref="K191:N192" location="maand!A1" display="terug naar januari" xr:uid="{25B6B19E-5275-423D-8F1D-418CFD8C675B}"/>
    <hyperlink ref="K330:M331" location="'januari 1'!A1" display="terug naar boven" xr:uid="{8B852C00-91E9-4457-A2A4-32F325FD0FE9}"/>
    <hyperlink ref="K332:M333" location="jan!A1" display="jan!A1" xr:uid="{975E216A-361B-4C8D-841B-BD05505A9333}"/>
    <hyperlink ref="K330:N331" location="'14'!A1" display="terug naar boven" xr:uid="{26BE4617-F3EB-46C2-8B62-20213DF978C2}"/>
    <hyperlink ref="K332:N333" location="maand!A1" display="terug naar januari" xr:uid="{CFEEB7B9-AE90-4A37-8EB6-6B3A2BEE994A}"/>
    <hyperlink ref="B4:C4" location="'14'!A74" display="reservering 1" xr:uid="{4AD7E080-11DB-4E79-A965-8DD6EC404CD8}"/>
    <hyperlink ref="B6:C6" location="'14'!A215" display="reservering 2" xr:uid="{18FEF636-7CDF-4681-909F-AD0BE1BEF3BD}"/>
    <hyperlink ref="B8:C8" location="'14'!A356" display="reservering 3" xr:uid="{D883C9E1-A4F4-4F2F-92C8-912A8B04D365}"/>
    <hyperlink ref="F1:H1" location="start!A1" display="terug naar start" xr:uid="{8C7E0F7D-70DA-42D3-BEF2-69873CA35DF3}"/>
    <hyperlink ref="BS10" location="'1'!A1" display="naar begin" xr:uid="{8C155E8B-8514-4381-B008-D1901529BA93}"/>
    <hyperlink ref="I1:K1" location="'14'!BS29" display="personeelsplanning" xr:uid="{8DDF78D1-3331-4FCA-BE9D-1FF4F70F1702}"/>
    <hyperlink ref="BS12" location="maand!A1" display="terug naar januari" xr:uid="{BED32F4F-7663-4B71-8D20-F09559FDCECA}"/>
    <hyperlink ref="BS14:BU14" location="start!A1" display="terug naar start" xr:uid="{1312351E-C2FD-4E53-9309-2F64225FA879}"/>
    <hyperlink ref="BS10:BS11" location="'14'!A1" display="terug naar reserveringen" xr:uid="{0C137086-3A29-4F8D-AC49-1BF239A6CA7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18798-9B7B-4376-9B69-8E07C3D3E492}">
  <dimension ref="A1:U70"/>
  <sheetViews>
    <sheetView topLeftCell="A9" workbookViewId="0">
      <selection activeCell="E27" sqref="E27"/>
    </sheetView>
  </sheetViews>
  <sheetFormatPr defaultColWidth="22.42578125" defaultRowHeight="15.95" customHeight="1" x14ac:dyDescent="0.25"/>
  <cols>
    <col min="1" max="1" width="22.42578125" style="5"/>
    <col min="2" max="2" width="10.7109375" style="5" customWidth="1"/>
    <col min="3" max="3" width="22.42578125" style="5"/>
    <col min="4" max="4" width="10.7109375" style="5" customWidth="1"/>
    <col min="5" max="5" width="22.42578125" style="5"/>
    <col min="6" max="6" width="10.7109375" style="5" customWidth="1"/>
    <col min="7" max="8" width="22.42578125" style="5"/>
    <col min="9" max="13" width="10.85546875" style="82" customWidth="1"/>
    <col min="14" max="16384" width="22.42578125" style="5"/>
  </cols>
  <sheetData>
    <row r="1" spans="1:13" ht="15.95" customHeight="1" x14ac:dyDescent="0.3">
      <c r="A1" s="200" t="s">
        <v>139</v>
      </c>
      <c r="B1" s="200"/>
      <c r="C1" s="200"/>
      <c r="I1" s="201"/>
      <c r="J1" s="201"/>
      <c r="K1" s="201"/>
      <c r="L1" s="201"/>
      <c r="M1" s="201"/>
    </row>
    <row r="2" spans="1:13" ht="15.95" customHeight="1" x14ac:dyDescent="0.3">
      <c r="A2" s="83"/>
      <c r="B2" s="83"/>
      <c r="C2" s="83"/>
      <c r="I2" s="194" t="s">
        <v>156</v>
      </c>
      <c r="J2" s="195"/>
      <c r="K2" s="195"/>
      <c r="L2" s="195"/>
      <c r="M2" s="196"/>
    </row>
    <row r="3" spans="1:13" ht="15.95" customHeight="1" x14ac:dyDescent="0.3">
      <c r="A3" s="83" t="s">
        <v>161</v>
      </c>
      <c r="B3" s="83"/>
      <c r="C3" s="83"/>
      <c r="I3" s="189" t="s">
        <v>214</v>
      </c>
      <c r="J3" s="189"/>
      <c r="K3" s="189"/>
      <c r="L3" s="189"/>
      <c r="M3" s="189"/>
    </row>
    <row r="4" spans="1:13" ht="15.95" customHeight="1" x14ac:dyDescent="0.25">
      <c r="I4" s="189" t="s">
        <v>215</v>
      </c>
      <c r="J4" s="189"/>
      <c r="K4" s="189"/>
      <c r="L4" s="189"/>
      <c r="M4" s="189"/>
    </row>
    <row r="5" spans="1:13" ht="15.95" customHeight="1" x14ac:dyDescent="0.25">
      <c r="A5" s="5" t="s">
        <v>24</v>
      </c>
      <c r="C5" s="5" t="s">
        <v>23</v>
      </c>
      <c r="E5" s="5" t="s">
        <v>27</v>
      </c>
      <c r="G5" s="5" t="s">
        <v>95</v>
      </c>
      <c r="I5" s="187"/>
      <c r="J5" s="187"/>
      <c r="K5" s="187"/>
      <c r="L5" s="187"/>
      <c r="M5" s="187"/>
    </row>
    <row r="6" spans="1:13" ht="15.95" customHeight="1" x14ac:dyDescent="0.25">
      <c r="A6" s="5" t="s">
        <v>25</v>
      </c>
      <c r="C6" s="5" t="s">
        <v>231</v>
      </c>
      <c r="E6" s="5" t="s">
        <v>235</v>
      </c>
      <c r="G6" s="5" t="s">
        <v>98</v>
      </c>
      <c r="I6" s="189" t="s">
        <v>216</v>
      </c>
      <c r="J6" s="189"/>
      <c r="K6" s="189"/>
      <c r="L6" s="189"/>
      <c r="M6" s="189"/>
    </row>
    <row r="7" spans="1:13" ht="15.95" customHeight="1" x14ac:dyDescent="0.25">
      <c r="A7" s="5" t="s">
        <v>26</v>
      </c>
      <c r="C7" s="5" t="s">
        <v>232</v>
      </c>
      <c r="E7" s="5" t="s">
        <v>236</v>
      </c>
      <c r="G7" s="5" t="s">
        <v>234</v>
      </c>
      <c r="I7" s="188" t="s">
        <v>217</v>
      </c>
      <c r="J7" s="189"/>
      <c r="K7" s="189"/>
      <c r="L7" s="189"/>
      <c r="M7" s="189"/>
    </row>
    <row r="8" spans="1:13" ht="15.95" customHeight="1" x14ac:dyDescent="0.25">
      <c r="A8" s="5" t="s">
        <v>29</v>
      </c>
      <c r="C8" s="5" t="s">
        <v>113</v>
      </c>
      <c r="E8" s="5" t="s">
        <v>61</v>
      </c>
      <c r="G8" s="5" t="s">
        <v>122</v>
      </c>
      <c r="I8" s="189" t="s">
        <v>218</v>
      </c>
      <c r="J8" s="189"/>
      <c r="K8" s="189"/>
      <c r="L8" s="189"/>
      <c r="M8" s="189"/>
    </row>
    <row r="9" spans="1:13" ht="15.95" customHeight="1" x14ac:dyDescent="0.25">
      <c r="A9" s="5" t="s">
        <v>38</v>
      </c>
      <c r="C9" s="5" t="s">
        <v>114</v>
      </c>
      <c r="E9" s="5" t="s">
        <v>62</v>
      </c>
      <c r="G9" s="5" t="s">
        <v>125</v>
      </c>
      <c r="I9" s="187"/>
      <c r="J9" s="187"/>
      <c r="K9" s="187"/>
      <c r="L9" s="187"/>
      <c r="M9" s="187"/>
    </row>
    <row r="10" spans="1:13" ht="15.95" customHeight="1" x14ac:dyDescent="0.25">
      <c r="A10" s="5" t="s">
        <v>7</v>
      </c>
      <c r="C10" s="5" t="s">
        <v>115</v>
      </c>
      <c r="E10" s="5" t="s">
        <v>63</v>
      </c>
      <c r="G10" s="5" t="s">
        <v>228</v>
      </c>
      <c r="I10" s="188" t="s">
        <v>219</v>
      </c>
      <c r="J10" s="189"/>
      <c r="K10" s="189"/>
      <c r="L10" s="189"/>
      <c r="M10" s="189"/>
    </row>
    <row r="11" spans="1:13" ht="15.95" customHeight="1" x14ac:dyDescent="0.25">
      <c r="A11" s="5" t="s">
        <v>31</v>
      </c>
      <c r="C11" s="5" t="s">
        <v>116</v>
      </c>
      <c r="E11" s="5" t="s">
        <v>64</v>
      </c>
      <c r="G11" s="5" t="s">
        <v>230</v>
      </c>
      <c r="I11" s="189" t="s">
        <v>220</v>
      </c>
      <c r="J11" s="189"/>
      <c r="K11" s="189"/>
      <c r="L11" s="189"/>
      <c r="M11" s="189"/>
    </row>
    <row r="12" spans="1:13" ht="15.95" customHeight="1" x14ac:dyDescent="0.25">
      <c r="A12" s="5" t="s">
        <v>32</v>
      </c>
      <c r="C12" s="5" t="s">
        <v>68</v>
      </c>
      <c r="E12" s="5" t="s">
        <v>65</v>
      </c>
      <c r="G12" s="5" t="s">
        <v>243</v>
      </c>
      <c r="I12" s="189" t="s">
        <v>221</v>
      </c>
      <c r="J12" s="189"/>
      <c r="K12" s="189"/>
      <c r="L12" s="189"/>
      <c r="M12" s="189"/>
    </row>
    <row r="13" spans="1:13" ht="15.95" customHeight="1" x14ac:dyDescent="0.25">
      <c r="A13" s="5" t="s">
        <v>33</v>
      </c>
      <c r="C13" s="5" t="s">
        <v>69</v>
      </c>
      <c r="E13" s="5" t="s">
        <v>86</v>
      </c>
      <c r="G13" s="5" t="s">
        <v>241</v>
      </c>
      <c r="I13" s="187"/>
      <c r="J13" s="187"/>
      <c r="K13" s="187"/>
      <c r="L13" s="187"/>
      <c r="M13" s="187"/>
    </row>
    <row r="14" spans="1:13" ht="15.95" customHeight="1" x14ac:dyDescent="0.25">
      <c r="A14" s="5" t="s">
        <v>34</v>
      </c>
      <c r="C14" s="5" t="s">
        <v>70</v>
      </c>
      <c r="E14" s="5" t="s">
        <v>87</v>
      </c>
      <c r="G14" s="5" t="s">
        <v>242</v>
      </c>
      <c r="I14" s="184" t="s">
        <v>222</v>
      </c>
      <c r="J14" s="185"/>
      <c r="K14" s="185"/>
      <c r="L14" s="185"/>
      <c r="M14" s="186"/>
    </row>
    <row r="15" spans="1:13" ht="15.95" customHeight="1" x14ac:dyDescent="0.25">
      <c r="A15" s="5" t="s">
        <v>35</v>
      </c>
      <c r="C15" s="5" t="s">
        <v>71</v>
      </c>
      <c r="E15" s="5" t="s">
        <v>88</v>
      </c>
      <c r="G15" s="5" t="s">
        <v>260</v>
      </c>
      <c r="I15" s="184" t="s">
        <v>252</v>
      </c>
      <c r="J15" s="185"/>
      <c r="K15" s="185"/>
      <c r="L15" s="185"/>
      <c r="M15" s="186"/>
    </row>
    <row r="16" spans="1:13" ht="15.95" customHeight="1" x14ac:dyDescent="0.25">
      <c r="A16" s="5" t="s">
        <v>36</v>
      </c>
      <c r="C16" s="5" t="s">
        <v>72</v>
      </c>
      <c r="E16" s="5" t="s">
        <v>89</v>
      </c>
      <c r="G16" s="5" t="s">
        <v>253</v>
      </c>
      <c r="I16" s="184" t="s">
        <v>223</v>
      </c>
      <c r="J16" s="185"/>
      <c r="K16" s="185"/>
      <c r="L16" s="185"/>
      <c r="M16" s="186"/>
    </row>
    <row r="17" spans="1:13" ht="15.95" customHeight="1" thickBot="1" x14ac:dyDescent="0.3">
      <c r="A17" s="5" t="s">
        <v>37</v>
      </c>
      <c r="C17" s="5" t="s">
        <v>73</v>
      </c>
      <c r="E17" s="5" t="s">
        <v>91</v>
      </c>
      <c r="G17" s="5" t="s">
        <v>258</v>
      </c>
      <c r="I17" s="81"/>
      <c r="J17" s="81"/>
      <c r="K17" s="81"/>
      <c r="L17" s="81"/>
      <c r="M17" s="81"/>
    </row>
    <row r="18" spans="1:13" ht="15.95" customHeight="1" x14ac:dyDescent="0.25">
      <c r="A18" s="5" t="s">
        <v>66</v>
      </c>
      <c r="C18" s="5" t="s">
        <v>85</v>
      </c>
      <c r="E18" s="5" t="s">
        <v>92</v>
      </c>
      <c r="G18" s="5" t="s">
        <v>255</v>
      </c>
      <c r="I18" s="202" t="s">
        <v>224</v>
      </c>
      <c r="J18" s="203"/>
      <c r="K18" s="203"/>
      <c r="L18" s="203"/>
      <c r="M18" s="204"/>
    </row>
    <row r="19" spans="1:13" ht="15.95" customHeight="1" thickBot="1" x14ac:dyDescent="0.3">
      <c r="A19" s="5" t="s">
        <v>67</v>
      </c>
      <c r="C19" s="5" t="s">
        <v>90</v>
      </c>
      <c r="E19" s="5" t="s">
        <v>93</v>
      </c>
      <c r="G19" s="5" t="s">
        <v>256</v>
      </c>
      <c r="I19" s="205"/>
      <c r="J19" s="206"/>
      <c r="K19" s="206"/>
      <c r="L19" s="206"/>
      <c r="M19" s="207"/>
    </row>
    <row r="20" spans="1:13" ht="15.95" customHeight="1" x14ac:dyDescent="0.25">
      <c r="A20" s="5" t="s">
        <v>117</v>
      </c>
      <c r="C20" s="5" t="s">
        <v>189</v>
      </c>
      <c r="E20" s="5" t="s">
        <v>190</v>
      </c>
    </row>
    <row r="21" spans="1:13" ht="15.95" customHeight="1" x14ac:dyDescent="0.25">
      <c r="A21" s="5" t="s">
        <v>118</v>
      </c>
      <c r="C21" s="5" t="s">
        <v>181</v>
      </c>
      <c r="E21" s="5" t="s">
        <v>197</v>
      </c>
    </row>
    <row r="22" spans="1:13" ht="15.95" customHeight="1" x14ac:dyDescent="0.25">
      <c r="A22" s="5" t="s">
        <v>119</v>
      </c>
      <c r="C22" s="5" t="s">
        <v>182</v>
      </c>
      <c r="E22" s="5" t="s">
        <v>198</v>
      </c>
    </row>
    <row r="23" spans="1:13" ht="15.95" customHeight="1" x14ac:dyDescent="0.25">
      <c r="A23" s="5" t="s">
        <v>120</v>
      </c>
      <c r="C23" s="5" t="s">
        <v>183</v>
      </c>
      <c r="E23" s="5" t="s">
        <v>199</v>
      </c>
    </row>
    <row r="24" spans="1:13" ht="15.95" customHeight="1" x14ac:dyDescent="0.25">
      <c r="A24" s="5" t="s">
        <v>121</v>
      </c>
      <c r="C24" s="5" t="s">
        <v>184</v>
      </c>
      <c r="E24" s="5" t="s">
        <v>239</v>
      </c>
    </row>
    <row r="25" spans="1:13" ht="15.95" customHeight="1" x14ac:dyDescent="0.25">
      <c r="A25" s="5" t="s">
        <v>128</v>
      </c>
      <c r="C25" s="5" t="s">
        <v>185</v>
      </c>
      <c r="E25" s="5" t="s">
        <v>363</v>
      </c>
    </row>
    <row r="26" spans="1:13" ht="15.95" customHeight="1" x14ac:dyDescent="0.25">
      <c r="C26" s="5" t="s">
        <v>186</v>
      </c>
      <c r="E26" s="5" t="s">
        <v>364</v>
      </c>
    </row>
    <row r="30" spans="1:13" ht="15.95" customHeight="1" x14ac:dyDescent="0.25">
      <c r="A30" s="5" t="s">
        <v>317</v>
      </c>
      <c r="B30" s="5" t="s">
        <v>327</v>
      </c>
    </row>
    <row r="43" spans="1:7" ht="15.95" customHeight="1" x14ac:dyDescent="0.3">
      <c r="A43" s="83" t="s">
        <v>160</v>
      </c>
    </row>
    <row r="45" spans="1:7" ht="15.95" customHeight="1" x14ac:dyDescent="0.25">
      <c r="A45" s="5" t="s">
        <v>20</v>
      </c>
      <c r="C45" s="5" t="s">
        <v>21</v>
      </c>
      <c r="E45" s="5" t="s">
        <v>22</v>
      </c>
      <c r="G45" s="5" t="s">
        <v>39</v>
      </c>
    </row>
    <row r="46" spans="1:7" ht="15.95" customHeight="1" x14ac:dyDescent="0.25">
      <c r="A46" s="5" t="s">
        <v>40</v>
      </c>
      <c r="C46" s="5" t="s">
        <v>41</v>
      </c>
      <c r="E46" s="5" t="s">
        <v>42</v>
      </c>
      <c r="G46" s="5" t="s">
        <v>43</v>
      </c>
    </row>
    <row r="47" spans="1:7" ht="15.95" customHeight="1" x14ac:dyDescent="0.25">
      <c r="A47" s="5" t="s">
        <v>105</v>
      </c>
      <c r="C47" s="5" t="s">
        <v>106</v>
      </c>
      <c r="E47" s="5" t="s">
        <v>107</v>
      </c>
      <c r="G47" s="5" t="s">
        <v>108</v>
      </c>
    </row>
    <row r="48" spans="1:7" ht="15.95" customHeight="1" x14ac:dyDescent="0.25">
      <c r="A48" s="5" t="s">
        <v>109</v>
      </c>
      <c r="C48" s="5" t="s">
        <v>110</v>
      </c>
      <c r="E48" s="5" t="s">
        <v>111</v>
      </c>
      <c r="G48" s="5" t="s">
        <v>112</v>
      </c>
    </row>
    <row r="49" spans="1:21" ht="15.95" customHeight="1" x14ac:dyDescent="0.25">
      <c r="A49" s="5" t="s">
        <v>44</v>
      </c>
      <c r="C49" s="5" t="s">
        <v>45</v>
      </c>
      <c r="E49" s="5" t="s">
        <v>46</v>
      </c>
      <c r="G49" s="5" t="s">
        <v>47</v>
      </c>
    </row>
    <row r="50" spans="1:21" ht="15.95" customHeight="1" x14ac:dyDescent="0.25">
      <c r="A50" s="5" t="s">
        <v>48</v>
      </c>
      <c r="C50" s="5" t="s">
        <v>49</v>
      </c>
      <c r="E50" s="5" t="s">
        <v>50</v>
      </c>
      <c r="G50" s="5" t="s">
        <v>51</v>
      </c>
    </row>
    <row r="51" spans="1:21" ht="15.95" customHeight="1" x14ac:dyDescent="0.25">
      <c r="A51" s="5" t="s">
        <v>131</v>
      </c>
      <c r="C51" s="5" t="s">
        <v>132</v>
      </c>
      <c r="E51" s="5" t="s">
        <v>133</v>
      </c>
      <c r="G51" s="5" t="s">
        <v>134</v>
      </c>
    </row>
    <row r="52" spans="1:21" ht="15.95" customHeight="1" x14ac:dyDescent="0.25">
      <c r="A52" s="5" t="s">
        <v>135</v>
      </c>
      <c r="C52" s="5" t="s">
        <v>136</v>
      </c>
      <c r="E52" s="5" t="s">
        <v>137</v>
      </c>
      <c r="G52" s="5" t="s">
        <v>138</v>
      </c>
    </row>
    <row r="53" spans="1:21" ht="15.95" customHeight="1" x14ac:dyDescent="0.25">
      <c r="A53" t="s">
        <v>253</v>
      </c>
      <c r="B53"/>
      <c r="C53" t="s">
        <v>254</v>
      </c>
      <c r="D53"/>
      <c r="E53" t="s">
        <v>255</v>
      </c>
      <c r="F53"/>
      <c r="G53" t="s">
        <v>256</v>
      </c>
      <c r="H53"/>
    </row>
    <row r="54" spans="1:21" ht="15.95" customHeight="1" x14ac:dyDescent="0.25">
      <c r="A54" t="s">
        <v>257</v>
      </c>
    </row>
    <row r="55" spans="1:21" ht="15.95" customHeight="1" x14ac:dyDescent="0.25">
      <c r="A55" s="5" t="s">
        <v>52</v>
      </c>
      <c r="C55" s="5" t="s">
        <v>53</v>
      </c>
      <c r="E55" s="5" t="s">
        <v>54</v>
      </c>
      <c r="G55" s="5" t="s">
        <v>55</v>
      </c>
    </row>
    <row r="56" spans="1:21" ht="15.95" customHeight="1" x14ac:dyDescent="0.25">
      <c r="A56" s="5" t="s">
        <v>56</v>
      </c>
      <c r="C56" s="5" t="s">
        <v>57</v>
      </c>
      <c r="E56" s="5" t="s">
        <v>58</v>
      </c>
      <c r="G56" s="5" t="s">
        <v>59</v>
      </c>
    </row>
    <row r="57" spans="1:21" ht="15.95" customHeight="1" x14ac:dyDescent="0.25">
      <c r="A57" s="5" t="s">
        <v>148</v>
      </c>
      <c r="C57" s="5" t="s">
        <v>149</v>
      </c>
      <c r="E57" s="5" t="s">
        <v>150</v>
      </c>
      <c r="G57" s="5" t="s">
        <v>151</v>
      </c>
    </row>
    <row r="58" spans="1:21" ht="15.95" customHeight="1" x14ac:dyDescent="0.25">
      <c r="A58" s="5" t="s">
        <v>152</v>
      </c>
      <c r="C58" s="5" t="s">
        <v>153</v>
      </c>
      <c r="E58" s="5" t="s">
        <v>154</v>
      </c>
      <c r="G58" s="5" t="s">
        <v>155</v>
      </c>
    </row>
    <row r="59" spans="1:21" s="21" customFormat="1" ht="15.95" customHeight="1" x14ac:dyDescent="0.25">
      <c r="A59" s="21" t="s">
        <v>206</v>
      </c>
      <c r="C59" s="21" t="s">
        <v>207</v>
      </c>
      <c r="E59" s="21" t="s">
        <v>208</v>
      </c>
      <c r="G59" s="21" t="s">
        <v>209</v>
      </c>
      <c r="I59" s="82"/>
      <c r="J59" s="82"/>
      <c r="K59" s="82"/>
      <c r="L59" s="82"/>
      <c r="M59" s="82"/>
      <c r="N59" s="5"/>
      <c r="O59" s="5"/>
    </row>
    <row r="60" spans="1:21" ht="15.95" customHeight="1" x14ac:dyDescent="0.25">
      <c r="A60" s="21" t="s">
        <v>210</v>
      </c>
      <c r="B60" s="21"/>
      <c r="C60" s="21" t="s">
        <v>211</v>
      </c>
      <c r="D60" s="21"/>
      <c r="E60" s="21" t="s">
        <v>212</v>
      </c>
      <c r="F60" s="21"/>
      <c r="G60" s="21" t="s">
        <v>213</v>
      </c>
    </row>
    <row r="61" spans="1:21" ht="15.95" customHeight="1" x14ac:dyDescent="0.25">
      <c r="A61" s="21" t="s">
        <v>200</v>
      </c>
      <c r="B61" s="21"/>
      <c r="C61" s="21" t="s">
        <v>201</v>
      </c>
      <c r="D61" s="21"/>
      <c r="E61" s="21" t="s">
        <v>202</v>
      </c>
      <c r="F61" s="21"/>
      <c r="G61" s="21" t="s">
        <v>203</v>
      </c>
    </row>
    <row r="62" spans="1:21" ht="15.95" customHeight="1" x14ac:dyDescent="0.25">
      <c r="A62" t="s">
        <v>225</v>
      </c>
      <c r="B62"/>
      <c r="C62" t="s">
        <v>226</v>
      </c>
      <c r="D62"/>
      <c r="E62" t="s">
        <v>227</v>
      </c>
      <c r="G62" s="5" t="s">
        <v>233</v>
      </c>
    </row>
    <row r="63" spans="1:21" customFormat="1" ht="15.95" customHeight="1" x14ac:dyDescent="0.25">
      <c r="A63" t="s">
        <v>244</v>
      </c>
      <c r="C63" t="s">
        <v>251</v>
      </c>
      <c r="E63" t="s">
        <v>245</v>
      </c>
      <c r="G63" t="s">
        <v>246</v>
      </c>
      <c r="I63" s="82"/>
      <c r="J63" s="82"/>
      <c r="K63" s="82"/>
      <c r="L63" s="82"/>
      <c r="M63" s="82"/>
      <c r="N63" s="5"/>
      <c r="O63" s="5"/>
      <c r="Q63" s="85"/>
      <c r="R63" s="85"/>
      <c r="S63" s="85"/>
      <c r="T63" s="85"/>
      <c r="U63" s="85"/>
    </row>
    <row r="64" spans="1:21" ht="15.95" customHeight="1" x14ac:dyDescent="0.25">
      <c r="A64" t="s">
        <v>247</v>
      </c>
      <c r="B64"/>
      <c r="C64" t="s">
        <v>248</v>
      </c>
      <c r="D64"/>
      <c r="E64" t="s">
        <v>249</v>
      </c>
      <c r="F64"/>
      <c r="G64" t="s">
        <v>250</v>
      </c>
    </row>
    <row r="65" spans="1:7" ht="15.95" customHeight="1" x14ac:dyDescent="0.25">
      <c r="A65" s="5" t="s">
        <v>157</v>
      </c>
      <c r="C65" s="5" t="s">
        <v>158</v>
      </c>
      <c r="E65" s="5" t="s">
        <v>162</v>
      </c>
      <c r="G65" s="5" t="s">
        <v>163</v>
      </c>
    </row>
    <row r="66" spans="1:7" ht="15.95" customHeight="1" x14ac:dyDescent="0.25">
      <c r="A66" s="5" t="s">
        <v>159</v>
      </c>
      <c r="C66" s="5" t="s">
        <v>164</v>
      </c>
      <c r="E66" s="5" t="s">
        <v>165</v>
      </c>
      <c r="G66" s="5" t="s">
        <v>205</v>
      </c>
    </row>
    <row r="67" spans="1:7" ht="15.95" customHeight="1" x14ac:dyDescent="0.25">
      <c r="A67" s="5" t="s">
        <v>167</v>
      </c>
      <c r="C67" s="5" t="s">
        <v>168</v>
      </c>
      <c r="E67" s="5" t="s">
        <v>169</v>
      </c>
      <c r="G67" s="5" t="s">
        <v>170</v>
      </c>
    </row>
    <row r="68" spans="1:7" ht="15.95" customHeight="1" x14ac:dyDescent="0.25">
      <c r="A68" s="5" t="s">
        <v>171</v>
      </c>
      <c r="C68" s="5" t="s">
        <v>172</v>
      </c>
      <c r="E68" s="5" t="s">
        <v>173</v>
      </c>
      <c r="G68" s="5" t="s">
        <v>188</v>
      </c>
    </row>
    <row r="69" spans="1:7" ht="15.95" customHeight="1" x14ac:dyDescent="0.25">
      <c r="A69" s="5" t="s">
        <v>187</v>
      </c>
      <c r="C69" s="5" t="s">
        <v>191</v>
      </c>
      <c r="E69" s="5" t="s">
        <v>192</v>
      </c>
      <c r="G69" s="5" t="s">
        <v>166</v>
      </c>
    </row>
    <row r="70" spans="1:7" ht="15.95" customHeight="1" x14ac:dyDescent="0.25">
      <c r="A70" s="5" t="s">
        <v>194</v>
      </c>
      <c r="C70" s="5" t="s">
        <v>193</v>
      </c>
      <c r="E70" s="5" t="s">
        <v>195</v>
      </c>
      <c r="G70" s="5" t="s">
        <v>196</v>
      </c>
    </row>
  </sheetData>
  <mergeCells count="18">
    <mergeCell ref="I16:M16"/>
    <mergeCell ref="I18:M19"/>
    <mergeCell ref="I11:M11"/>
    <mergeCell ref="I12:M12"/>
    <mergeCell ref="I13:M13"/>
    <mergeCell ref="I14:M14"/>
    <mergeCell ref="I15:M15"/>
    <mergeCell ref="I6:M6"/>
    <mergeCell ref="I7:M7"/>
    <mergeCell ref="I8:M8"/>
    <mergeCell ref="I9:M9"/>
    <mergeCell ref="I10:M10"/>
    <mergeCell ref="I5:M5"/>
    <mergeCell ref="A1:C1"/>
    <mergeCell ref="I1:M1"/>
    <mergeCell ref="I2:M2"/>
    <mergeCell ref="I3:M3"/>
    <mergeCell ref="I4:M4"/>
  </mergeCells>
  <hyperlinks>
    <hyperlink ref="I3:M3" location="acties!A1" display="acties!A1" xr:uid="{EB1814DB-2A6F-4924-B7CF-F744DBD3BDC0}"/>
    <hyperlink ref="I4:M4" location="lunches!A1" display="lunches!A1" xr:uid="{1363B773-1B9D-4731-9F35-F60611C6039A}"/>
    <hyperlink ref="I6:M6" location="diners!A1" display="diners!A1" xr:uid="{5D4E47B4-D14C-4FF3-9F97-D377D61C989B}"/>
    <hyperlink ref="I7:M7" location="'vegetarisch veganistisch'!A1" display="'vegetarisch veganistisch'!A1" xr:uid="{4F3128EE-753A-44DE-B663-262FA5D53570}"/>
    <hyperlink ref="I8:M8" location="buffetten!A1" display="buffetten!A1" xr:uid="{2D1C009E-68DE-477A-B42F-5BF8B9E55CA0}"/>
    <hyperlink ref="I10:M10" location="'bbq''s'!A1" display="'bbq''s'!A1" xr:uid="{5AD62587-3DCD-4400-8971-5DA8E2A9252B}"/>
    <hyperlink ref="I11:M11" location="hapjes!A1" display="hapjes!A1" xr:uid="{ECE5C367-9A7A-4088-B0F0-51B186EAD597}"/>
    <hyperlink ref="I12:M12" location="feestdagen!A1" display="feestdagen!A1" xr:uid="{0110221B-8E53-4126-8299-661B379C53BD}"/>
    <hyperlink ref="I14:M14" location="Specials!A1" display="Specials!A1" xr:uid="{B456E7DE-FA57-4F56-80B3-D09BF14C3198}"/>
    <hyperlink ref="I16:M16" location="drankarrangementen!A1" display="drankarrangementen!A1" xr:uid="{16E1662E-4C2A-46FC-BF79-AE8136B3696A}"/>
    <hyperlink ref="I2:M2" location="'gebruikte benoemingen'!A1" display="gebruikte benoemingen" xr:uid="{08AA9C16-9156-4697-9DDD-26DE20BEB96C}"/>
    <hyperlink ref="I15:M15" location="borrelplanken!A1" display="Specials" xr:uid="{BA192297-BFFC-4B10-9A62-39E064394DCA}"/>
    <hyperlink ref="I18:M19" location="maand!A1" display="kalender" xr:uid="{DB9CE56D-351C-4560-914D-A010128961FD}"/>
  </hyperlinks>
  <pageMargins left="0.7" right="0.7" top="0.75" bottom="0.75" header="0.3" footer="0.3"/>
  <pageSetup paperSize="9" orientation="landscape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B02E6-BAAB-477A-ACFE-D0B9055B7D90}">
  <dimension ref="A1:BU422"/>
  <sheetViews>
    <sheetView workbookViewId="0">
      <selection activeCell="B1" sqref="B1:C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maand1+14</f>
        <v>45672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45672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45672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45672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45672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45672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45672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45672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45672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45672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45672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45672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45672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45672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45672</v>
      </c>
      <c r="F376" s="1" t="s">
        <v>2</v>
      </c>
      <c r="G376" s="261">
        <f>dag15res3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1:H1"/>
    <mergeCell ref="I1:K1"/>
    <mergeCell ref="B4:C4"/>
    <mergeCell ref="E4:F4"/>
    <mergeCell ref="B5:C5"/>
    <mergeCell ref="E5:F5"/>
    <mergeCell ref="B1:C1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</mergeCells>
  <hyperlinks>
    <hyperlink ref="K48:M49" location="'januari 1'!A1" display="terug naar boven" xr:uid="{C2F937A3-AF7F-467F-9B2B-2B90B333F78D}"/>
    <hyperlink ref="K50:M51" location="jan!A1" display="jan!A1" xr:uid="{276AFD6A-F013-4BCA-A1F0-8A61F084EB1F}"/>
    <hyperlink ref="K52:M52" location="'januari 2'!A354" display="reservering 3" xr:uid="{4F6F8552-CFA0-4435-955B-6CCF2EE0CDF3}"/>
    <hyperlink ref="K52:N53" location="'15'!A215" display="volgende reservering" xr:uid="{7FD7C21D-3920-48D0-82EC-42E746E794C3}"/>
    <hyperlink ref="K193:M193" location="'januari 2'!A354" display="reservering 3" xr:uid="{695160BB-5398-4B18-94EE-7E067FC23056}"/>
    <hyperlink ref="K193:N194" location="'15'!A356" display="volgende reservering" xr:uid="{A53DAEAB-E4D2-425B-9E01-F3DAB8D1C042}"/>
    <hyperlink ref="D1" location="maand!A1" display="terug naar januari" xr:uid="{40AE2EC4-520E-4649-B92B-D84F8DC99BCD}"/>
    <hyperlink ref="K48:N49" location="'15'!A1" display="terug naar boven" xr:uid="{AF315D50-D5A3-4FAE-BD7B-D8686E58FA19}"/>
    <hyperlink ref="K50:N51" location="maand!A1" display="terug naar kalender" xr:uid="{6ABC5C8A-8ACD-4732-8FD3-B6D0F7110B2E}"/>
    <hyperlink ref="K189:M190" location="'januari 1'!A1" display="terug naar boven" xr:uid="{34C06A98-7EB9-42B8-92C6-87354FC1ED4A}"/>
    <hyperlink ref="K191:M192" location="jan!A1" display="jan!A1" xr:uid="{0D7DD1E3-C21D-42DD-9475-B5BFA45B1422}"/>
    <hyperlink ref="K189:N190" location="'15'!A1" display="terug naar boven" xr:uid="{34AF1635-3530-4EA4-9D4D-32AA8EE506AB}"/>
    <hyperlink ref="K191:N192" location="maand!A1" display="terug naar januari" xr:uid="{2E2AA63B-5862-408C-A974-5C52D551BDE8}"/>
    <hyperlink ref="K330:M331" location="'januari 1'!A1" display="terug naar boven" xr:uid="{1CB775F4-1122-4051-8BCC-EA7FEAB1D600}"/>
    <hyperlink ref="K332:M333" location="jan!A1" display="jan!A1" xr:uid="{F668B927-7CA3-4CE0-8DE9-1DB938330F77}"/>
    <hyperlink ref="K330:N331" location="'15'!A1" display="terug naar boven" xr:uid="{DD4E69D7-E7C9-4FAD-A507-9D0A3E35EFB4}"/>
    <hyperlink ref="K332:N333" location="maand!A1" display="terug naar januari" xr:uid="{889E6B53-85C7-43F0-ADFB-0F7D7E8FEE7E}"/>
    <hyperlink ref="B4:C4" location="'15'!A74" display="reservering 1" xr:uid="{97F42465-ECAE-4104-84F1-F6354E429936}"/>
    <hyperlink ref="B6:C6" location="'15'!A215" display="reservering 2" xr:uid="{5989DFAC-60ED-444C-9CB6-E3EBA26FA532}"/>
    <hyperlink ref="B8:C8" location="'15'!A356" display="reservering 3" xr:uid="{91A709E6-994D-48FE-B02C-974505302177}"/>
    <hyperlink ref="F1:H1" location="start!A1" display="terug naar start" xr:uid="{9A59C971-5B3E-46E6-9073-21752D41A6A8}"/>
    <hyperlink ref="BS10" location="'1'!A1" display="naar begin" xr:uid="{6A48DC64-116C-40AC-AFE5-251C8D6F3E6E}"/>
    <hyperlink ref="I1:K1" location="'15'!BS29" display="personeelsplanning" xr:uid="{4E316501-48A8-44AB-A464-AA8D7F00F314}"/>
    <hyperlink ref="BS12" location="maand!A1" display="terug naar januari" xr:uid="{0E3DB2FE-3DF9-42E6-8F33-0E6FB01E891F}"/>
    <hyperlink ref="BS14:BU14" location="start!A1" display="terug naar start" xr:uid="{BC6E1A5A-59D8-4A88-A8B3-4740C619C665}"/>
    <hyperlink ref="BS10:BS11" location="'15'!A1" display="terug naar reserveringen" xr:uid="{F8963AE8-B851-4DDC-97BD-BFC8C8BA27B8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01CC9-3509-4154-8942-6528CA0F281B}">
  <dimension ref="A1:BU422"/>
  <sheetViews>
    <sheetView workbookViewId="0">
      <selection activeCell="F1" sqref="F1:H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maand1+15</f>
        <v>45673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45673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45673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45673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45673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45673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45673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45673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45673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45673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45673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45673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45673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45673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45673</v>
      </c>
      <c r="F376" s="1" t="s">
        <v>2</v>
      </c>
      <c r="G376" s="261">
        <f>dag16res3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98E724DB-EFC4-4FBC-9AB4-750E930A4922}"/>
    <hyperlink ref="K50:M51" location="jan!A1" display="jan!A1" xr:uid="{4A498B27-D98F-46F7-B7E3-5DA9A5496BFB}"/>
    <hyperlink ref="K52:M52" location="'januari 2'!A354" display="reservering 3" xr:uid="{B1F608F2-33F6-4941-8DB9-42D21A06A3EA}"/>
    <hyperlink ref="K52:N53" location="'16'!A215" display="volgende reservering" xr:uid="{1ED6D8E1-FADC-452D-AB69-3FAF78A02CBA}"/>
    <hyperlink ref="K193:M193" location="'januari 2'!A354" display="reservering 3" xr:uid="{F78B4983-40B5-4A24-A3E9-3A25DE2C206F}"/>
    <hyperlink ref="K193:N194" location="'16'!A356" display="volgende reservering" xr:uid="{544BDCC0-7AA2-4019-B3A5-6C4FFB17613F}"/>
    <hyperlink ref="D1" location="maand!A1" display="terug naar januari" xr:uid="{7F88F6B6-A0DE-4DB7-B0A5-43F045BF39C6}"/>
    <hyperlink ref="K48:N49" location="'16'!A1" display="terug naar boven" xr:uid="{CE7ADC62-A35A-4F5E-BD9F-464E22953E96}"/>
    <hyperlink ref="K50:N51" location="maand!A1" display="terug naar kalender" xr:uid="{EC155939-99A1-45AC-8DC1-900517F29C4E}"/>
    <hyperlink ref="K189:M190" location="'januari 1'!A1" display="terug naar boven" xr:uid="{226C2641-9EBB-47B2-8C72-22451591B04A}"/>
    <hyperlink ref="K191:M192" location="jan!A1" display="jan!A1" xr:uid="{5D9010A3-BBD2-4C98-8577-896BB653A88C}"/>
    <hyperlink ref="K189:N190" location="'16'!A1" display="terug naar boven" xr:uid="{F7A8593D-5C67-421F-B9CF-FF4180D67DD2}"/>
    <hyperlink ref="K191:N192" location="maand!A1" display="terug naar januari" xr:uid="{869B37EB-0332-4E28-A845-CF026B4979D1}"/>
    <hyperlink ref="K330:M331" location="'januari 1'!A1" display="terug naar boven" xr:uid="{A972E4C0-3564-4EAB-B9E9-F0524EBD9852}"/>
    <hyperlink ref="K332:M333" location="jan!A1" display="jan!A1" xr:uid="{D0BCCB4C-7E8B-4E85-9835-BB34898D33B6}"/>
    <hyperlink ref="K330:N331" location="'16'!A1" display="terug naar boven" xr:uid="{DFE28490-1E56-4615-A844-E89AA93F41E8}"/>
    <hyperlink ref="K332:N333" location="maand!A1" display="terug naar januari" xr:uid="{AF791156-F2EC-4796-93F9-D596E702B5DA}"/>
    <hyperlink ref="B4:C4" location="'16'!A74" display="reservering 1" xr:uid="{A9586441-6402-443F-8D3D-B1EBC46B21EC}"/>
    <hyperlink ref="B6:C6" location="'16'!A215" display="reservering 2" xr:uid="{125997B6-ABE0-41A5-8BD8-CBF0629FA54D}"/>
    <hyperlink ref="B8:C8" location="'16'!A356" display="reservering 3" xr:uid="{63C6E6DD-08D6-435B-BB80-B099CD5A42C1}"/>
    <hyperlink ref="F1:H1" location="start!A1" display="terug naar start" xr:uid="{1AE32713-33E4-412D-894D-1AB30924DBB0}"/>
    <hyperlink ref="BS10" location="'1'!A1" display="naar begin" xr:uid="{392CBDFE-B652-437F-8979-64C4F3357BB9}"/>
    <hyperlink ref="I1:K1" location="'16'!BS29" display="personeelsplanning" xr:uid="{89E2C0C1-A8F2-4B44-9DFE-A4EBB7D9A9EB}"/>
    <hyperlink ref="BS12" location="maand!A1" display="terug naar januari" xr:uid="{A40BF2A7-0BC5-4713-8634-16687D6AFA25}"/>
    <hyperlink ref="BS14:BU14" location="start!A1" display="terug naar start" xr:uid="{01B97CD8-D86A-4A11-96D1-D51D633EC9D8}"/>
    <hyperlink ref="BS10:BS11" location="'16'!A1" display="terug naar reserveringen" xr:uid="{2F957A92-41D0-41AA-8E26-6DECE4355583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A68F5-4385-463D-88FA-8C2918667906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maand1+16</f>
        <v>45674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45674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45674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45674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45674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45674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45674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45674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45674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45674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45674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45674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45674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45674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45674</v>
      </c>
      <c r="F376" s="1" t="s">
        <v>2</v>
      </c>
      <c r="G376" s="261">
        <f>dag17res3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9CC660C8-6FE9-475E-BC3F-340106780CD2}"/>
    <hyperlink ref="K50:M51" location="jan!A1" display="jan!A1" xr:uid="{897D4077-A897-4CB0-A68F-A7F0BE2F2C81}"/>
    <hyperlink ref="K52:M52" location="'januari 2'!A354" display="reservering 3" xr:uid="{61DD5ED1-5E7E-4796-B839-323357EAE8D0}"/>
    <hyperlink ref="K52:N53" location="'17'!A215" display="volgende reservering" xr:uid="{AD3FE205-3B4F-4241-9FF4-E57F29DF19FF}"/>
    <hyperlink ref="K193:M193" location="'januari 2'!A354" display="reservering 3" xr:uid="{1B428B82-6618-4533-8499-9DE6EC3D3EEC}"/>
    <hyperlink ref="K193:N194" location="'17'!A356" display="volgende reservering" xr:uid="{F67764E0-ECDC-4ECD-9C49-5720343775BC}"/>
    <hyperlink ref="D1" location="maand!A1" display="terug naar januari" xr:uid="{CE94CE85-ED86-4CF2-B9E7-898528FF9787}"/>
    <hyperlink ref="K48:N49" location="'17'!A1" display="terug naar boven" xr:uid="{61AF3300-F49E-41F5-9FCA-B1521E0C2678}"/>
    <hyperlink ref="K50:N51" location="maand!A1" display="terug naar kalender" xr:uid="{9023BA97-572C-47C3-AA56-5982D80D3689}"/>
    <hyperlink ref="K189:M190" location="'januari 1'!A1" display="terug naar boven" xr:uid="{46143053-0C43-40F4-8240-9DE22CF4D90C}"/>
    <hyperlink ref="K191:M192" location="jan!A1" display="jan!A1" xr:uid="{3088E0C1-309D-41FC-9CF1-943E0D63763F}"/>
    <hyperlink ref="K189:N190" location="'17'!A1" display="terug naar boven" xr:uid="{DBD7742E-51F3-4D70-AFB9-ED802868B5FC}"/>
    <hyperlink ref="K191:N192" location="maand!A1" display="terug naar januari" xr:uid="{B6C1E1B9-C61E-4D31-9FE6-AB9DBCEC3418}"/>
    <hyperlink ref="K330:M331" location="'januari 1'!A1" display="terug naar boven" xr:uid="{29C1785F-AD50-4FA4-999C-26839DBC6D5A}"/>
    <hyperlink ref="K332:M333" location="jan!A1" display="jan!A1" xr:uid="{2C3E4A33-21B9-43FA-8784-4CE93C9F28C3}"/>
    <hyperlink ref="K330:N331" location="'17'!A1" display="terug naar boven" xr:uid="{A51C817B-095A-45E7-8B15-F0CBFF6E12F5}"/>
    <hyperlink ref="K332:N333" location="maand!A1" display="terug naar januari" xr:uid="{C4EB8AE1-DD1C-4BDD-8E8B-7D0594FFCA72}"/>
    <hyperlink ref="B4:C4" location="'17'!A74" display="reservering 1" xr:uid="{7D3D02D8-79D3-43A1-9DF6-C234639E67F8}"/>
    <hyperlink ref="B6:C6" location="'17'!A215" display="reservering 2" xr:uid="{3DAA7961-BBE1-47F2-8795-EF3EACDBB18A}"/>
    <hyperlink ref="B8:C8" location="'17'!A356" display="reservering 3" xr:uid="{8F22806D-7144-405C-BEE3-E7C71DE4166C}"/>
    <hyperlink ref="F1:H1" location="start!A1" display="terug naar start" xr:uid="{1E334CE6-BEAA-4350-BC6A-179862FBAF8B}"/>
    <hyperlink ref="BS10" location="'1'!A1" display="naar begin" xr:uid="{2F6D49FB-D0A1-48A5-94E7-631E4BABEE8E}"/>
    <hyperlink ref="I1:K1" location="'17'!BS29" display="personeelsplanning" xr:uid="{19090ED0-D58A-4892-ADE9-169FDE9136D4}"/>
    <hyperlink ref="BS12" location="maand!A1" display="terug naar januari" xr:uid="{AFA3A24D-31B1-4B51-9A8C-885ED3C15321}"/>
    <hyperlink ref="BS14:BU14" location="start!A1" display="terug naar start" xr:uid="{31E03728-A257-40F3-9AAE-9F720630155C}"/>
    <hyperlink ref="BS10:BS11" location="'17'!A1" display="terug naar reserveringen" xr:uid="{713D3340-B657-4891-B3EC-2BD9B4942A83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7D45F-B92A-4CAB-9C4C-CEE25FFDD963}">
  <dimension ref="A1:BU422"/>
  <sheetViews>
    <sheetView zoomScaleNormal="100"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maand1+17</f>
        <v>45675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45675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45675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  <c r="AK35" s="128"/>
      <c r="AL35" s="137"/>
      <c r="AM35" s="136"/>
      <c r="AN35" s="132"/>
      <c r="AO35" s="132"/>
      <c r="AP35" s="132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45675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45675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45675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45675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45675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45675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45675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45675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45675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45675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45675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45675</v>
      </c>
      <c r="F376" s="1" t="s">
        <v>2</v>
      </c>
      <c r="G376" s="261">
        <f>dag18res3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B1:C1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L338:M338"/>
  </mergeCells>
  <hyperlinks>
    <hyperlink ref="K48:M49" location="'januari 1'!A1" display="terug naar boven" xr:uid="{3BCBFEF1-3155-44BE-873D-496E5161E66B}"/>
    <hyperlink ref="K50:M51" location="jan!A1" display="jan!A1" xr:uid="{46CE2182-E18D-4FB6-AF91-3B5B04035031}"/>
    <hyperlink ref="K52:M52" location="'januari 2'!A354" display="reservering 3" xr:uid="{F382CBFD-F547-426E-8F78-F1A809EB1063}"/>
    <hyperlink ref="K52:N53" location="'18'!A215" display="volgende reservering" xr:uid="{17476C1F-215A-481F-AEEE-44FE013A1B54}"/>
    <hyperlink ref="K193:M193" location="'januari 2'!A354" display="reservering 3" xr:uid="{90AC3200-41D2-4A1A-BFD5-DABABF670460}"/>
    <hyperlink ref="K193:N194" location="'18'!A356" display="volgende reservering" xr:uid="{CAACD6DA-D9CF-4AAB-9B2F-4D2B7A7CD517}"/>
    <hyperlink ref="D1" location="maand!A1" display="terug naar januari" xr:uid="{9FD9934A-67AC-445C-978F-716D7E24E8FE}"/>
    <hyperlink ref="K48:N49" location="'18'!A1" display="terug naar boven" xr:uid="{58B451F3-27BD-43B3-A5AB-79FF675A804A}"/>
    <hyperlink ref="K50:N51" location="maand!A1" display="terug naar kalender" xr:uid="{3F373C3D-A49D-4403-9175-95A1087FE126}"/>
    <hyperlink ref="K189:M190" location="'januari 1'!A1" display="terug naar boven" xr:uid="{20B98A4D-42DF-4AA8-B424-65113FF150B1}"/>
    <hyperlink ref="K191:M192" location="jan!A1" display="jan!A1" xr:uid="{820F1D27-7B49-4BD8-B6F4-475BFB37C014}"/>
    <hyperlink ref="K189:N190" location="'18'!A1" display="terug naar boven" xr:uid="{42ADCA8B-5642-4CC1-890F-50408750CE62}"/>
    <hyperlink ref="K191:N192" location="maand!A1" display="terug naar januari" xr:uid="{0CC43726-7D64-4B38-81EB-C740C3C400C1}"/>
    <hyperlink ref="K330:M331" location="'januari 1'!A1" display="terug naar boven" xr:uid="{C0D5392B-9621-4861-9768-560517C62BA9}"/>
    <hyperlink ref="K332:M333" location="jan!A1" display="jan!A1" xr:uid="{F63D57A4-2CFA-4492-A346-151E3DE54BEB}"/>
    <hyperlink ref="K330:N331" location="'18'!A1" display="terug naar boven" xr:uid="{FFAC4C34-A6AC-4FFA-887F-EA4473D246F5}"/>
    <hyperlink ref="K332:N333" location="maand!A1" display="terug naar januari" xr:uid="{28717164-52F5-414F-8091-E96A1182BC99}"/>
    <hyperlink ref="B4:C4" location="'18'!A74" display="reservering 1" xr:uid="{B9CBA71C-B22A-4620-9464-A9159ECB8C68}"/>
    <hyperlink ref="B6:C6" location="'18'!A215" display="reservering 2" xr:uid="{84DE0AEE-F3E2-4FB9-9367-FE22BD197C83}"/>
    <hyperlink ref="B8:C8" location="'18'!A356" display="reservering 3" xr:uid="{579EA7AF-DC7A-4178-A540-4CC3214C9F75}"/>
    <hyperlink ref="F1:H1" location="start!A1" display="terug naar start" xr:uid="{E9EB02D2-D551-4E02-9974-3B59E328E033}"/>
    <hyperlink ref="BS10" location="'1'!A1" display="naar begin" xr:uid="{B2C929FB-73EC-4D4E-B494-5235A7BD08ED}"/>
    <hyperlink ref="I1:K1" location="'18'!BS29" display="personeelsplanning" xr:uid="{1173F149-48F6-4B90-8CAC-76DDAE7E3BA7}"/>
    <hyperlink ref="BS12" location="maand!A1" display="terug naar januari" xr:uid="{A9A2AC2F-D11F-4DBF-87A1-8725119ECC9D}"/>
    <hyperlink ref="BS14:BU14" location="start!A1" display="terug naar start" xr:uid="{C5DE6EAB-4B09-45B7-9C28-3C5BA48B8781}"/>
    <hyperlink ref="BS10:BS11" location="'18'!A1" display="terug naar reserveringen" xr:uid="{E2EB1F90-10F8-42E6-97C0-D008331568D1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9028B-750D-4FC8-8013-CBAB017580A3}">
  <dimension ref="A1:BU422"/>
  <sheetViews>
    <sheetView workbookViewId="0"/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maand1+18</f>
        <v>45676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45676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45676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45676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45676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45676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45676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45676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45676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45676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45676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45676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45676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45676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45676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85FF77DF-44A5-4F8D-930C-1761AFFB3B4C}"/>
    <hyperlink ref="K50:M51" location="jan!A1" display="jan!A1" xr:uid="{BC1B60B9-054D-4432-92B1-9F9F3BD751E0}"/>
    <hyperlink ref="K52:M52" location="'januari 2'!A354" display="reservering 3" xr:uid="{77193337-413D-4792-940D-C292D33F77CB}"/>
    <hyperlink ref="K52:N53" location="'19'!A215" display="volgende reservering" xr:uid="{14173029-3AF6-457C-9B50-E140CF275333}"/>
    <hyperlink ref="K193:M193" location="'januari 2'!A354" display="reservering 3" xr:uid="{28B577D2-AF81-41C7-BDBA-05AD57BDA0C3}"/>
    <hyperlink ref="K193:N194" location="'19'!A356" display="volgende reservering" xr:uid="{3D55D687-7B96-4734-8C65-15378EABA2DA}"/>
    <hyperlink ref="D1" location="maand!A1" display="terug naar januari" xr:uid="{A9960722-FCA8-4A2D-855B-61B7F5B6815A}"/>
    <hyperlink ref="K48:N49" location="'19'!A1" display="terug naar boven" xr:uid="{A64BB89E-F733-41FA-9061-502AFCE4B6B8}"/>
    <hyperlink ref="K50:N51" location="maand!A1" display="terug naar kalender" xr:uid="{28301B29-EC4A-4C11-A361-FFAF2F8A3416}"/>
    <hyperlink ref="K189:M190" location="'januari 1'!A1" display="terug naar boven" xr:uid="{21AA6B12-E114-4CE6-A1B4-F7940462A4B1}"/>
    <hyperlink ref="K191:M192" location="jan!A1" display="jan!A1" xr:uid="{25E9EDED-A6A1-47B8-8313-76028C97D05B}"/>
    <hyperlink ref="K189:N190" location="'19'!A1" display="terug naar boven" xr:uid="{0BC3CADE-181F-499E-9237-9278922F4871}"/>
    <hyperlink ref="K191:N192" location="maand!A1" display="terug naar januari" xr:uid="{A92180E6-C147-4533-A146-44190B49DAFA}"/>
    <hyperlink ref="K330:M331" location="'januari 1'!A1" display="terug naar boven" xr:uid="{78CC704F-46B1-4CC6-9C58-6BB2E7C6C92F}"/>
    <hyperlink ref="K332:M333" location="jan!A1" display="jan!A1" xr:uid="{1E299177-9DE2-4B8E-B039-EA0229E9CD90}"/>
    <hyperlink ref="K330:N331" location="'19'!A1" display="terug naar boven" xr:uid="{FF244B0C-2C52-491F-9212-E80BCDA8440E}"/>
    <hyperlink ref="K332:N333" location="maand!A1" display="terug naar januari" xr:uid="{68375974-30F8-47CC-B00A-5C06B8777EF6}"/>
    <hyperlink ref="B4:C4" location="'19'!A74" display="reservering 1" xr:uid="{04D963BD-21FF-4A4C-956F-6C9A7B17F8FD}"/>
    <hyperlink ref="B6:C6" location="'19'!A215" display="reservering 2" xr:uid="{BA14706C-01CB-43B3-9A86-E5811B39EDF5}"/>
    <hyperlink ref="B8:C8" location="'19'!A356" display="reservering 3" xr:uid="{27576B1D-C76A-4822-AE06-BFAC9C284088}"/>
    <hyperlink ref="F1:H1" location="start!A1" display="terug naar start" xr:uid="{F9174EF0-3064-4BB4-8748-B819946FED01}"/>
    <hyperlink ref="BS10" location="'1'!A1" display="naar begin" xr:uid="{9A56EA42-9168-4BF3-B490-0CA0F5C97652}"/>
    <hyperlink ref="I1:K1" location="'19'!BS29" display="personeelsplanning" xr:uid="{10150E8E-34E6-4EAA-BE19-758D2CC2519A}"/>
    <hyperlink ref="BS12" location="maand!A1" display="terug naar januari" xr:uid="{B2439D78-C45A-47ED-BC85-9BE9A97CEBB9}"/>
    <hyperlink ref="BS14:BU14" location="start!A1" display="terug naar start" xr:uid="{30279000-8A3F-48B7-A60F-47C64C395BA6}"/>
    <hyperlink ref="BS10:BS11" location="'19'!A1" display="terug naar reserveringen" xr:uid="{98A721FF-EB70-47DF-88CC-F44B6B2E0B67}"/>
  </hyperlinks>
  <pageMargins left="0.7" right="0.7" top="0.75" bottom="0.75" header="0.3" footer="0.3"/>
  <pageSetup paperSize="9" orientation="portrait" horizontalDpi="4294967293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55A8B-8027-4C88-87A6-1206C734FB1C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maand1+19</f>
        <v>45677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45677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45677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45677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45677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45677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45677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45677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45677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45677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45677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45677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45677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45677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45677</v>
      </c>
      <c r="F376" s="1" t="s">
        <v>2</v>
      </c>
      <c r="G376" s="261">
        <f>dag20res3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phoneticPr fontId="35" type="noConversion"/>
  <hyperlinks>
    <hyperlink ref="K48:M49" location="'januari 1'!A1" display="terug naar boven" xr:uid="{B88A058B-7704-4A96-8D97-71C9ABEF9E78}"/>
    <hyperlink ref="K50:M51" location="jan!A1" display="jan!A1" xr:uid="{79908915-D218-43E6-B11A-001630E454D5}"/>
    <hyperlink ref="K52:M52" location="'januari 2'!A354" display="reservering 3" xr:uid="{2BCB73F7-C084-4E29-B0DE-C1053B72C9C2}"/>
    <hyperlink ref="K52:N53" location="'20'!A215" display="volgende reservering" xr:uid="{3C95B58A-B52F-49FC-83A8-F3AEB4CC50E7}"/>
    <hyperlink ref="K193:M193" location="'januari 2'!A354" display="reservering 3" xr:uid="{3ACBB75A-C523-4A9D-AF8F-56D658CD3F95}"/>
    <hyperlink ref="K193:N194" location="'20'!A356" display="volgende reservering" xr:uid="{A765425A-2A39-440B-A5F1-4AEC7D139285}"/>
    <hyperlink ref="D1" location="maand!A1" display="terug naar januari" xr:uid="{27C538F1-56A3-4F9A-8C86-D7F3134CBA1C}"/>
    <hyperlink ref="K48:N49" location="'20'!A1" display="terug naar boven" xr:uid="{740482AA-E597-40B4-AFCC-71FB68DD9C98}"/>
    <hyperlink ref="K50:N51" location="maand!A1" display="terug naar kalender" xr:uid="{34ADF61C-DDE3-4398-B0E1-5FF7844D156E}"/>
    <hyperlink ref="K189:M190" location="'januari 1'!A1" display="terug naar boven" xr:uid="{DD1AD575-12FA-42EE-93FB-28540F91938F}"/>
    <hyperlink ref="K191:M192" location="jan!A1" display="jan!A1" xr:uid="{09923C18-DEDC-4184-88CE-D0F5A6B603D1}"/>
    <hyperlink ref="K189:N190" location="'20'!A1" display="terug naar boven" xr:uid="{492183D7-32C8-43A1-B13F-6112ED9BECD9}"/>
    <hyperlink ref="K191:N192" location="maand!A1" display="terug naar januari" xr:uid="{AAC810CD-4F80-4BCB-8C6C-2BB25AEDA8AE}"/>
    <hyperlink ref="K330:M331" location="'januari 1'!A1" display="terug naar boven" xr:uid="{2FEDDBB8-35E0-4274-9A14-4C852ADE9888}"/>
    <hyperlink ref="K332:M333" location="jan!A1" display="jan!A1" xr:uid="{B88657D2-7D57-4F58-A0A8-9DC37888D150}"/>
    <hyperlink ref="K330:N331" location="'20'!A1" display="terug naar boven" xr:uid="{F386718A-8C41-4B14-8F84-004AD0664780}"/>
    <hyperlink ref="K332:N333" location="maand!A1" display="terug naar januari" xr:uid="{3D982DF6-0828-4F2C-96CD-0106F9108DE6}"/>
    <hyperlink ref="B4:C4" location="'20'!A74" display="reservering 1" xr:uid="{E57C6BE4-02DE-458F-86C4-4878CC8549D9}"/>
    <hyperlink ref="B6:C6" location="'20'!A215" display="reservering 2" xr:uid="{A0C326F9-238F-4CC0-A775-AF8983A88A5E}"/>
    <hyperlink ref="B8:C8" location="'20'!A356" display="reservering 3" xr:uid="{F34CEC45-3C91-4DF3-832D-601E0DEE79AB}"/>
    <hyperlink ref="F1:H1" location="start!A1" display="terug naar start" xr:uid="{64DC8EEE-444B-4763-9571-8EE203D2A0FA}"/>
    <hyperlink ref="BS10" location="'1'!A1" display="naar begin" xr:uid="{F4425344-F6A9-49B2-94A9-9F7DF363E3F7}"/>
    <hyperlink ref="I1:K1" location="'20'!BS29" display="personeelsplanning" xr:uid="{560A058F-449C-4D02-B98E-E0AE0FC150A0}"/>
    <hyperlink ref="BS12" location="maand!A1" display="terug naar januari" xr:uid="{255A547B-E864-4CF3-BE88-CD1127E9BB19}"/>
    <hyperlink ref="BS14:BU14" location="start!A1" display="terug naar start" xr:uid="{DF3FA327-2DF9-4D85-8730-A87EF0991CE6}"/>
    <hyperlink ref="BS10:BS11" location="'20'!A1" display="terug naar reserveringen" xr:uid="{F9D5008D-6DA6-4B23-82BF-44306606717A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1395B-DAFD-4C24-8943-9F5E34F58155}">
  <dimension ref="A1:BU422"/>
  <sheetViews>
    <sheetView topLeftCell="A189" workbookViewId="0">
      <selection activeCell="K191" sqref="K191:N192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maand1+20</f>
        <v>45678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45678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45678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45678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45678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45678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45678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45678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45678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45678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45678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45678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45678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45678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45678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DBE4D5B3-BD32-4EAA-96A8-D3C0AEFCDDF5}"/>
    <hyperlink ref="K50:M51" location="jan!A1" display="jan!A1" xr:uid="{681D1C0B-ED86-46DC-91E9-6DA94F050201}"/>
    <hyperlink ref="K52:M52" location="'januari 2'!A354" display="reservering 3" xr:uid="{D1732105-A7D2-4F52-A902-6A81A620A609}"/>
    <hyperlink ref="K52:N53" location="'21'!A215" display="volgende reservering" xr:uid="{E36CCC5B-AD66-4726-AC2F-0B5396CE7224}"/>
    <hyperlink ref="K193:M193" location="'januari 2'!A354" display="reservering 3" xr:uid="{AB122AED-BDD6-45AF-8EAE-1A674BEA3A39}"/>
    <hyperlink ref="K193:N194" location="'21'!A356" display="volgende reservering" xr:uid="{6CE12403-929E-49AC-A707-5A9055D1E320}"/>
    <hyperlink ref="D1" location="maand!A1" display="terug naar januari" xr:uid="{1A512B0E-1D7E-4A8B-88B6-11EB7EE28401}"/>
    <hyperlink ref="K48:N49" location="'21'!A1" display="terug naar boven" xr:uid="{DE049D2F-82DA-40DE-8D04-8C228FD53380}"/>
    <hyperlink ref="K50:N51" location="maand!A1" display="terug naar kalender" xr:uid="{358EC9A2-3206-4CAE-A656-4E2F5D5D0AA9}"/>
    <hyperlink ref="K189:M190" location="'januari 1'!A1" display="terug naar boven" xr:uid="{1EEFCA7C-9CBE-43AB-AB32-214DAA884F3A}"/>
    <hyperlink ref="K191:M192" location="jan!A1" display="jan!A1" xr:uid="{148DB31C-3C3A-449D-9AB8-F7BEC58D7850}"/>
    <hyperlink ref="K189:N190" location="'21'!A1" display="terug naar boven" xr:uid="{A0F46873-0A54-4E50-97D0-F865B1196BF0}"/>
    <hyperlink ref="K191:N192" location="maand!A1" display="terug naar januari" xr:uid="{3F90E0D5-A002-4142-9D7D-27F760516081}"/>
    <hyperlink ref="K330:M331" location="'januari 1'!A1" display="terug naar boven" xr:uid="{A20496D3-027A-49A9-8BDB-14553A8E8D2C}"/>
    <hyperlink ref="K332:M333" location="jan!A1" display="jan!A1" xr:uid="{E9F23A9D-D2CB-4F7E-AFA4-E80C7B167909}"/>
    <hyperlink ref="K330:N331" location="'21'!A1" display="terug naar boven" xr:uid="{59DB4959-6771-432C-A79E-A28F57436116}"/>
    <hyperlink ref="K332:N333" location="maand!A1" display="terug naar januari" xr:uid="{F9B57255-1878-422D-AA9F-BC08851DA22B}"/>
    <hyperlink ref="B4:C4" location="'21'!A74" display="reservering 1" xr:uid="{9B4938FF-9976-4E05-9FD3-CD9715C8DF6A}"/>
    <hyperlink ref="B6:C6" location="'21'!A215" display="reservering 2" xr:uid="{D1C27AC3-6CAD-49F4-9DB5-0673F9772776}"/>
    <hyperlink ref="B8:C8" location="'21'!A356" display="reservering 3" xr:uid="{878AEBB8-8F61-43C5-B3BB-C6E068E22028}"/>
    <hyperlink ref="F1:H1" location="start!A1" display="terug naar start" xr:uid="{DC832654-4017-4C10-955C-1BFACE347FFA}"/>
    <hyperlink ref="BS10" location="'1'!A1" display="naar begin" xr:uid="{71B53B6B-7BF6-4A82-9722-B290987FD5E3}"/>
    <hyperlink ref="I1:K1" location="'21'!BS29" display="personeelsplanning" xr:uid="{10F4029F-1F1C-448D-AF22-B2468A3E58F2}"/>
    <hyperlink ref="BS12" location="maand!A1" display="terug naar januari" xr:uid="{96D22644-01AE-4BD5-8061-FF60C353AAD8}"/>
    <hyperlink ref="BS14:BU14" location="start!A1" display="terug naar start" xr:uid="{05D70B1B-18A2-40E2-A8F9-8821B72FCA19}"/>
    <hyperlink ref="BS10:BS11" location="'21'!A1" display="terug naar reserveringen" xr:uid="{423ECE2C-2250-4DA7-85CD-E2E5B00C6028}"/>
  </hyperlinks>
  <pageMargins left="0.7" right="0.7" top="0.75" bottom="0.75" header="0.3" footer="0.3"/>
  <pageSetup paperSize="9" orientation="portrait" horizontalDpi="4294967293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F721-9EE8-43F8-8D27-0B53C4572A1E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maand1+21</f>
        <v>45679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45679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45679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45679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45679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45679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45679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45679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45679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45679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45679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45679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45679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45679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45679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1A2CB297-3795-43A0-8B61-8A77643492A2}"/>
    <hyperlink ref="K50:M51" location="jan!A1" display="jan!A1" xr:uid="{4834D8C1-8A0E-4CB3-A447-E555298F2EB9}"/>
    <hyperlink ref="K52:M52" location="'januari 2'!A354" display="reservering 3" xr:uid="{D13646A9-F661-4071-AE10-BC972F8A607D}"/>
    <hyperlink ref="K52:N53" location="'22'!A215" display="volgende reservering" xr:uid="{23B41400-BB20-44DE-A4BB-4D21B332D8CB}"/>
    <hyperlink ref="K193:M193" location="'januari 2'!A354" display="reservering 3" xr:uid="{147D33AF-F682-48D7-8FC4-CD3D63D17367}"/>
    <hyperlink ref="K193:N194" location="'22'!A356" display="volgende reservering" xr:uid="{C21D85EB-4F75-4388-84C6-B40274AA7BFA}"/>
    <hyperlink ref="D1" location="maand!A1" display="terug naar januari" xr:uid="{C5789565-1CE3-4376-9F75-AB86AC4AD0DF}"/>
    <hyperlink ref="K48:N49" location="'22'!A1" display="terug naar boven" xr:uid="{870E06E4-D529-4F01-8BF7-E4B90CF91D0B}"/>
    <hyperlink ref="K50:N51" location="maand!A1" display="terug naar kalender" xr:uid="{BABA3E6C-B5D0-495A-86EF-835423237EFD}"/>
    <hyperlink ref="K189:M190" location="'januari 1'!A1" display="terug naar boven" xr:uid="{92C65D8E-1C84-4C33-B6D1-3B1810B0778C}"/>
    <hyperlink ref="K191:M192" location="jan!A1" display="jan!A1" xr:uid="{7BAF5502-A7F3-4A63-BC3F-E66CB128D242}"/>
    <hyperlink ref="K189:N190" location="'22'!A1" display="terug naar boven" xr:uid="{5C9FC7F8-DE57-43EC-8D63-2D6309308ED3}"/>
    <hyperlink ref="K191:N192" location="maand!A1" display="terug naar januari" xr:uid="{BEDA4EF4-F163-4C43-B3B2-057E211FFCFE}"/>
    <hyperlink ref="K330:M331" location="'januari 1'!A1" display="terug naar boven" xr:uid="{3F3CA37B-767C-4B4E-AD1E-CC675566A9A1}"/>
    <hyperlink ref="K332:M333" location="jan!A1" display="jan!A1" xr:uid="{44D5FD5A-DD20-4CFF-B703-7F38EDF24311}"/>
    <hyperlink ref="K330:N331" location="'22'!A1" display="terug naar boven" xr:uid="{382C9F1F-C0EB-4D5A-9CB0-C8B7906351FC}"/>
    <hyperlink ref="K332:N333" location="maand!A1" display="terug naar januari" xr:uid="{B143B19C-BD8E-4739-9684-9AED79A3ACDA}"/>
    <hyperlink ref="B4:C4" location="'22'!A74" display="reservering 1" xr:uid="{77FDAC02-4D87-4897-86DE-0D9DFE30DA1E}"/>
    <hyperlink ref="B6:C6" location="'22'!A215" display="reservering 2" xr:uid="{1398A6B4-8755-4168-BBFA-12B70360491C}"/>
    <hyperlink ref="B8:C8" location="'22'!A356" display="reservering 3" xr:uid="{C4205E6F-B55E-4980-95A0-1C72C42828AA}"/>
    <hyperlink ref="F1:H1" location="start!A1" display="terug naar start" xr:uid="{A4B73AA3-2C5C-4650-A702-B3C1B6AA61F0}"/>
    <hyperlink ref="BS10" location="'1'!A1" display="naar begin" xr:uid="{C9E16073-616A-4670-8495-11705AE520DF}"/>
    <hyperlink ref="I1:K1" location="'22'!BS29" display="personeelsplanning" xr:uid="{5A7CC323-DA5F-4498-AE09-1C854E49074B}"/>
    <hyperlink ref="BS12" location="maand!A1" display="terug naar januari" xr:uid="{52CC24A2-08A7-4DD4-9DAB-C8081231F102}"/>
    <hyperlink ref="BS14:BU14" location="start!A1" display="terug naar start" xr:uid="{054A1F81-699A-4620-BF65-3349C8EAD0CD}"/>
    <hyperlink ref="BS10:BS11" location="'22'!A1" display="terug naar reserveringen" xr:uid="{1F91125C-59A3-4092-A190-87A29D549366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74ED8-8FFB-4B83-AF81-439D4A82856E}">
  <dimension ref="A1:BU422"/>
  <sheetViews>
    <sheetView topLeftCell="A189" workbookViewId="0">
      <selection activeCell="K191" sqref="K191:N192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maand1+22</f>
        <v>45680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45680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45680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45680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45680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45680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45680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45680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45680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45680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45680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45680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45680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45680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45680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3993F76C-0130-4F10-9CF4-0D9E84695B3C}"/>
    <hyperlink ref="K50:M51" location="jan!A1" display="jan!A1" xr:uid="{A17AA594-07B9-477E-B786-9189C15D063B}"/>
    <hyperlink ref="K52:M52" location="'januari 2'!A354" display="reservering 3" xr:uid="{77D85BCC-7946-44F6-8380-B4F8A7D50852}"/>
    <hyperlink ref="K52:N53" location="'23'!A215" display="volgende reservering" xr:uid="{B856720A-29B1-44C6-A41D-F978F6B39EC7}"/>
    <hyperlink ref="K193:M193" location="'januari 2'!A354" display="reservering 3" xr:uid="{7D0DD504-C515-49E7-A1E4-776F9DE4C2A0}"/>
    <hyperlink ref="K193:N194" location="'23'!A356" display="volgende reservering" xr:uid="{07F755AB-11C5-46CB-A6E3-26FC39CDC409}"/>
    <hyperlink ref="D1" location="maand!A1" display="terug naar januari" xr:uid="{7D0923C1-FAC7-46A5-92A1-5A992478836D}"/>
    <hyperlink ref="K48:N49" location="'23'!A1" display="terug naar boven" xr:uid="{343ACA60-E8CE-4BD7-9282-9ABD60151B02}"/>
    <hyperlink ref="K50:N51" location="maand!A1" display="terug naar kalender" xr:uid="{6FC19855-DD9F-40A1-824C-048C228E5150}"/>
    <hyperlink ref="K189:M190" location="'januari 1'!A1" display="terug naar boven" xr:uid="{52005CE5-B28B-4813-B07F-3C732B4F03C6}"/>
    <hyperlink ref="K191:M192" location="jan!A1" display="jan!A1" xr:uid="{8C459DA0-C612-4C27-B726-51174AEC8E39}"/>
    <hyperlink ref="K189:N190" location="'23'!A1" display="terug naar boven" xr:uid="{72B1459C-153B-4B4B-B5B7-86E9DFFFA53B}"/>
    <hyperlink ref="K191:N192" location="maand!A1" display="terug naar januari" xr:uid="{D0B02F5F-6A9A-4269-8BE7-BAD75B2DAD0D}"/>
    <hyperlink ref="K330:M331" location="'januari 1'!A1" display="terug naar boven" xr:uid="{0AB7B182-30B5-494B-B9FB-E881F964B637}"/>
    <hyperlink ref="K332:M333" location="jan!A1" display="jan!A1" xr:uid="{9B42AE4E-FA52-4F3F-87B7-3DCCBAA55D58}"/>
    <hyperlink ref="K330:N331" location="'23'!A1" display="terug naar boven" xr:uid="{1EF7996F-BE6E-4F03-A1F8-7C501A3DF096}"/>
    <hyperlink ref="K332:N333" location="maand!A1" display="terug naar januari" xr:uid="{37D44D62-1120-4D0E-A5EA-66A91B57C96D}"/>
    <hyperlink ref="B4:C4" location="'23'!A74" display="reservering 1" xr:uid="{AFAEED3C-94E1-4B16-AFCD-E89A2431742C}"/>
    <hyperlink ref="B6:C6" location="'23'!A215" display="reservering 2" xr:uid="{FFBEFAE7-9BD5-459B-AADB-697D64247CF7}"/>
    <hyperlink ref="B8:C8" location="'23'!A356" display="reservering 3" xr:uid="{F69F0C37-2F39-409E-B894-9CFB904631AD}"/>
    <hyperlink ref="F1:H1" location="start!A1" display="terug naar start" xr:uid="{F1E08DED-857D-4B61-83AD-B240807E1919}"/>
    <hyperlink ref="BS10" location="'1'!A1" display="naar begin" xr:uid="{60B09D6F-E67B-4FA6-8368-DD2335040409}"/>
    <hyperlink ref="I1:K1" location="'23'!BS29" display="personeelsplanning" xr:uid="{9942A5BF-3F06-40DF-BB4D-60B8D51E2362}"/>
    <hyperlink ref="BS12" location="maand!A1" display="terug naar januari" xr:uid="{A12FB830-A810-4463-AF49-ACECADB6A03F}"/>
    <hyperlink ref="BS14:BU14" location="start!A1" display="terug naar start" xr:uid="{B821648F-05B4-4CDD-8FFD-A692AE4D9CC2}"/>
    <hyperlink ref="BS10:BS11" location="'23'!A1" display="terug naar reserveringen" xr:uid="{AEC9DEB3-9F23-4FCB-BB89-E9567086D5DC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A8192-789F-4434-9E57-97B266B7A875}">
  <dimension ref="A1:BU422"/>
  <sheetViews>
    <sheetView topLeftCell="AB10" workbookViewId="0">
      <selection activeCell="BS12" sqref="BS12:BS13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maand1+23</f>
        <v>45681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45681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45681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45681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45681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45681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45681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45681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45681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45681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45681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45681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45681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45681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45681</v>
      </c>
      <c r="F376" s="1" t="s">
        <v>2</v>
      </c>
      <c r="G376" s="261">
        <f>dag24res3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CDF889BB-7332-452B-AFCF-088752113609}"/>
    <hyperlink ref="K50:M51" location="jan!A1" display="jan!A1" xr:uid="{1111029F-A1E8-4C4F-9BFB-D0C614DDE5A4}"/>
    <hyperlink ref="K52:M52" location="'januari 2'!A354" display="reservering 3" xr:uid="{B7928AC7-7D5E-4812-91A2-EF5AADFFF69D}"/>
    <hyperlink ref="K52:N53" location="'24'!A215" display="volgende reservering" xr:uid="{FBC30ACC-3514-46E3-997F-96142846D47F}"/>
    <hyperlink ref="K193:M193" location="'januari 2'!A354" display="reservering 3" xr:uid="{3CE63484-DCDD-4574-8CBE-0F4F935CECBD}"/>
    <hyperlink ref="K193:N194" location="'24'!A356" display="volgende reservering" xr:uid="{665D8E00-6AF6-43E5-9575-38B01F1A7535}"/>
    <hyperlink ref="D1" location="maand!A1" display="terug naar januari" xr:uid="{C33C6E6B-2B0A-4BDF-ADEC-E3395B126A32}"/>
    <hyperlink ref="K48:N49" location="'24'!A1" display="terug naar boven" xr:uid="{294D6D66-20A5-405D-BE82-B43F06C7A038}"/>
    <hyperlink ref="K50:N51" location="maand!A1" display="terug naar kalender" xr:uid="{ADCC9FCE-DEAE-44E2-B0A6-11DF5C04D13F}"/>
    <hyperlink ref="K189:M190" location="'januari 1'!A1" display="terug naar boven" xr:uid="{C9A08896-4EB6-4D20-AE99-D5A8A90AA09A}"/>
    <hyperlink ref="K191:M192" location="jan!A1" display="jan!A1" xr:uid="{501D6855-F656-47BA-8D71-968253841EC3}"/>
    <hyperlink ref="K189:N190" location="'24'!A1" display="terug naar boven" xr:uid="{161FA093-80DA-4D33-B248-4DC42A708B48}"/>
    <hyperlink ref="K191:N192" location="maand!A1" display="terug naar januari" xr:uid="{B1C4E1BB-E906-41A8-AE08-A11CCBB7E859}"/>
    <hyperlink ref="K330:M331" location="'januari 1'!A1" display="terug naar boven" xr:uid="{1672C285-A72D-49B9-B23F-F972DE79229A}"/>
    <hyperlink ref="K332:M333" location="jan!A1" display="jan!A1" xr:uid="{AC021236-379C-4A9A-8D5D-B8B14F146C31}"/>
    <hyperlink ref="K330:N331" location="'24'!A1" display="terug naar boven" xr:uid="{13892343-DA39-427D-AEA7-E696868B1E35}"/>
    <hyperlink ref="K332:N333" location="maand!A1" display="terug naar januari" xr:uid="{760E728C-05DD-4D18-A723-7E7CB2D00B60}"/>
    <hyperlink ref="B4:C4" location="'24'!A74" display="reservering 1" xr:uid="{DFED9A59-E451-4E64-A1A7-6D99357FEC45}"/>
    <hyperlink ref="B6:C6" location="'24'!A215" display="reservering 2" xr:uid="{1001C41A-340A-4249-9604-209C4E8FD9DA}"/>
    <hyperlink ref="B8:C8" location="'24'!A356" display="reservering 3" xr:uid="{C4F5CFA3-D64E-413D-9F4F-37E60EBFF087}"/>
    <hyperlink ref="F1:H1" location="start!A1" display="terug naar start" xr:uid="{6C3BC11A-79A3-467E-AE34-D93CB4C33220}"/>
    <hyperlink ref="BS10" location="'1'!A1" display="naar begin" xr:uid="{92A35983-2F74-4FDF-A055-4A5F4D8AA526}"/>
    <hyperlink ref="I1:K1" location="'24'!BS29" display="personeelsplanning" xr:uid="{3131DF1A-9FD9-4C8E-AC45-24E66A247C7C}"/>
    <hyperlink ref="BS12" location="maand!A1" display="terug naar januari" xr:uid="{E4BF8137-5C7B-41D2-92DE-7781B7D37432}"/>
    <hyperlink ref="BS14:BU14" location="start!A1" display="terug naar start" xr:uid="{261D62E1-A3CD-4A2E-947C-4BCFB1B524F0}"/>
    <hyperlink ref="BS10:BS11" location="'24'!A1" display="terug naar reserveringen" xr:uid="{85D1D6AB-07E3-4DDC-9590-F1C7474EC223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4E71C-9B72-4CB8-B6F2-704F468C7C6D}">
  <dimension ref="A1:X195"/>
  <sheetViews>
    <sheetView workbookViewId="0">
      <selection activeCell="T4" sqref="T4:X4"/>
    </sheetView>
  </sheetViews>
  <sheetFormatPr defaultRowHeight="15.95" customHeight="1" x14ac:dyDescent="0.25"/>
  <cols>
    <col min="1" max="1" width="14.7109375" customWidth="1"/>
    <col min="2" max="2" width="2.7109375" customWidth="1"/>
    <col min="6" max="6" width="14.7109375" customWidth="1"/>
    <col min="7" max="7" width="2.7109375" customWidth="1"/>
    <col min="11" max="11" width="14.7109375" customWidth="1"/>
    <col min="12" max="12" width="2.7109375" customWidth="1"/>
    <col min="16" max="16" width="14.7109375" customWidth="1"/>
    <col min="17" max="17" width="2.7109375" customWidth="1"/>
    <col min="20" max="24" width="8.5703125" style="82" customWidth="1"/>
  </cols>
  <sheetData>
    <row r="1" spans="1:24" ht="15.95" customHeight="1" thickBot="1" x14ac:dyDescent="0.3">
      <c r="T1" s="201"/>
      <c r="U1" s="201"/>
      <c r="V1" s="201"/>
      <c r="W1" s="201"/>
      <c r="X1" s="201"/>
    </row>
    <row r="2" spans="1:24" ht="15.95" customHeight="1" x14ac:dyDescent="0.25">
      <c r="A2" s="13" t="s">
        <v>24</v>
      </c>
      <c r="B2" s="22" t="s">
        <v>60</v>
      </c>
      <c r="C2" s="14"/>
      <c r="F2" s="13" t="s">
        <v>23</v>
      </c>
      <c r="G2" s="22" t="s">
        <v>60</v>
      </c>
      <c r="H2" s="14"/>
      <c r="K2" s="13" t="s">
        <v>27</v>
      </c>
      <c r="L2" s="22" t="s">
        <v>60</v>
      </c>
      <c r="M2" s="14"/>
      <c r="P2" s="13" t="s">
        <v>95</v>
      </c>
      <c r="Q2" s="22" t="s">
        <v>60</v>
      </c>
      <c r="R2" s="14"/>
      <c r="T2" s="194" t="s">
        <v>156</v>
      </c>
      <c r="U2" s="195"/>
      <c r="V2" s="195"/>
      <c r="W2" s="195"/>
      <c r="X2" s="196"/>
    </row>
    <row r="3" spans="1:24" ht="15.95" customHeight="1" x14ac:dyDescent="0.25">
      <c r="A3" s="6" t="s">
        <v>9</v>
      </c>
      <c r="B3" s="7" t="s">
        <v>12</v>
      </c>
      <c r="C3" s="15"/>
      <c r="F3" s="6" t="s">
        <v>9</v>
      </c>
      <c r="G3" s="7" t="s">
        <v>12</v>
      </c>
      <c r="H3" s="15"/>
      <c r="K3" s="6" t="s">
        <v>9</v>
      </c>
      <c r="L3" s="7" t="s">
        <v>12</v>
      </c>
      <c r="M3" s="15"/>
      <c r="P3" s="6" t="s">
        <v>9</v>
      </c>
      <c r="Q3" s="7" t="s">
        <v>12</v>
      </c>
      <c r="R3" s="15"/>
      <c r="T3" s="189" t="s">
        <v>214</v>
      </c>
      <c r="U3" s="189"/>
      <c r="V3" s="189"/>
      <c r="W3" s="189"/>
      <c r="X3" s="189"/>
    </row>
    <row r="4" spans="1:24" ht="15.95" customHeight="1" x14ac:dyDescent="0.25">
      <c r="A4" s="6" t="s">
        <v>10</v>
      </c>
      <c r="B4" s="7" t="s">
        <v>12</v>
      </c>
      <c r="C4" s="15"/>
      <c r="F4" s="6"/>
      <c r="G4" s="7"/>
      <c r="H4" s="15"/>
      <c r="K4" s="6" t="s">
        <v>28</v>
      </c>
      <c r="L4" s="7" t="s">
        <v>12</v>
      </c>
      <c r="M4" s="15"/>
      <c r="P4" s="6" t="s">
        <v>96</v>
      </c>
      <c r="Q4" s="7" t="s">
        <v>12</v>
      </c>
      <c r="R4" s="15"/>
      <c r="T4" s="189" t="s">
        <v>215</v>
      </c>
      <c r="U4" s="189"/>
      <c r="V4" s="189"/>
      <c r="W4" s="189"/>
      <c r="X4" s="189"/>
    </row>
    <row r="5" spans="1:24" ht="15.95" customHeight="1" thickBot="1" x14ac:dyDescent="0.3">
      <c r="A5" s="16" t="s">
        <v>11</v>
      </c>
      <c r="B5" s="23" t="s">
        <v>12</v>
      </c>
      <c r="C5" s="17"/>
      <c r="F5" s="16"/>
      <c r="G5" s="23"/>
      <c r="H5" s="17"/>
      <c r="K5" s="16"/>
      <c r="L5" s="23"/>
      <c r="M5" s="17"/>
      <c r="P5" s="16" t="s">
        <v>97</v>
      </c>
      <c r="Q5" s="23" t="s">
        <v>12</v>
      </c>
      <c r="R5" s="17"/>
      <c r="T5" s="187"/>
      <c r="U5" s="187"/>
      <c r="V5" s="187"/>
      <c r="W5" s="187"/>
      <c r="X5" s="187"/>
    </row>
    <row r="6" spans="1:24" ht="15.95" customHeight="1" thickBot="1" x14ac:dyDescent="0.3">
      <c r="T6" s="189" t="s">
        <v>216</v>
      </c>
      <c r="U6" s="189"/>
      <c r="V6" s="189"/>
      <c r="W6" s="189"/>
      <c r="X6" s="189"/>
    </row>
    <row r="7" spans="1:24" ht="15.95" customHeight="1" x14ac:dyDescent="0.25">
      <c r="A7" s="13" t="s">
        <v>25</v>
      </c>
      <c r="B7" s="22" t="s">
        <v>60</v>
      </c>
      <c r="C7" s="14"/>
      <c r="F7" s="13" t="s">
        <v>231</v>
      </c>
      <c r="G7" s="22" t="s">
        <v>60</v>
      </c>
      <c r="H7" s="14"/>
      <c r="K7" s="13" t="s">
        <v>235</v>
      </c>
      <c r="L7" s="22" t="s">
        <v>60</v>
      </c>
      <c r="M7" s="14"/>
      <c r="P7" s="13" t="s">
        <v>98</v>
      </c>
      <c r="Q7" s="22" t="s">
        <v>60</v>
      </c>
      <c r="R7" s="14"/>
      <c r="T7" s="188" t="s">
        <v>217</v>
      </c>
      <c r="U7" s="189"/>
      <c r="V7" s="189"/>
      <c r="W7" s="189"/>
      <c r="X7" s="189"/>
    </row>
    <row r="8" spans="1:24" ht="15.95" customHeight="1" x14ac:dyDescent="0.25">
      <c r="A8" s="6" t="s">
        <v>9</v>
      </c>
      <c r="B8" s="7" t="s">
        <v>12</v>
      </c>
      <c r="C8" s="15"/>
      <c r="F8" s="6" t="s">
        <v>9</v>
      </c>
      <c r="G8" s="7" t="s">
        <v>12</v>
      </c>
      <c r="H8" s="15"/>
      <c r="K8" s="6" t="s">
        <v>9</v>
      </c>
      <c r="L8" s="7" t="s">
        <v>12</v>
      </c>
      <c r="M8" s="15"/>
      <c r="P8" s="6" t="s">
        <v>9</v>
      </c>
      <c r="Q8" s="7" t="s">
        <v>12</v>
      </c>
      <c r="R8" s="15"/>
      <c r="T8" s="189" t="s">
        <v>218</v>
      </c>
      <c r="U8" s="189"/>
      <c r="V8" s="189"/>
      <c r="W8" s="189"/>
      <c r="X8" s="189"/>
    </row>
    <row r="9" spans="1:24" ht="15.95" customHeight="1" x14ac:dyDescent="0.25">
      <c r="A9" s="6" t="s">
        <v>10</v>
      </c>
      <c r="B9" s="7" t="s">
        <v>12</v>
      </c>
      <c r="C9" s="15"/>
      <c r="F9" s="6" t="s">
        <v>30</v>
      </c>
      <c r="G9" s="7" t="s">
        <v>12</v>
      </c>
      <c r="H9" s="15"/>
      <c r="K9" s="6" t="s">
        <v>30</v>
      </c>
      <c r="L9" s="7" t="s">
        <v>12</v>
      </c>
      <c r="M9" s="15"/>
      <c r="P9" s="6" t="s">
        <v>96</v>
      </c>
      <c r="Q9" s="7" t="s">
        <v>12</v>
      </c>
      <c r="R9" s="15"/>
      <c r="T9" s="187"/>
      <c r="U9" s="187"/>
      <c r="V9" s="187"/>
      <c r="W9" s="187"/>
      <c r="X9" s="187"/>
    </row>
    <row r="10" spans="1:24" ht="15.95" customHeight="1" thickBot="1" x14ac:dyDescent="0.3">
      <c r="A10" s="16" t="s">
        <v>11</v>
      </c>
      <c r="B10" s="23" t="s">
        <v>12</v>
      </c>
      <c r="C10" s="17"/>
      <c r="F10" s="16" t="s">
        <v>19</v>
      </c>
      <c r="G10" s="23" t="s">
        <v>12</v>
      </c>
      <c r="H10" s="17"/>
      <c r="K10" s="16" t="s">
        <v>19</v>
      </c>
      <c r="L10" s="23" t="s">
        <v>12</v>
      </c>
      <c r="M10" s="17"/>
      <c r="P10" s="16" t="s">
        <v>97</v>
      </c>
      <c r="Q10" s="23" t="s">
        <v>12</v>
      </c>
      <c r="R10" s="17"/>
      <c r="T10" s="188" t="s">
        <v>219</v>
      </c>
      <c r="U10" s="189"/>
      <c r="V10" s="189"/>
      <c r="W10" s="189"/>
      <c r="X10" s="189"/>
    </row>
    <row r="11" spans="1:24" ht="15.95" customHeight="1" thickBot="1" x14ac:dyDescent="0.3">
      <c r="T11" s="189" t="s">
        <v>220</v>
      </c>
      <c r="U11" s="189"/>
      <c r="V11" s="189"/>
      <c r="W11" s="189"/>
      <c r="X11" s="189"/>
    </row>
    <row r="12" spans="1:24" ht="15.95" customHeight="1" x14ac:dyDescent="0.25">
      <c r="A12" s="13" t="s">
        <v>26</v>
      </c>
      <c r="B12" s="22" t="s">
        <v>60</v>
      </c>
      <c r="C12" s="14"/>
      <c r="F12" s="13" t="s">
        <v>232</v>
      </c>
      <c r="G12" s="22" t="s">
        <v>60</v>
      </c>
      <c r="H12" s="14"/>
      <c r="K12" s="13" t="s">
        <v>236</v>
      </c>
      <c r="L12" s="22" t="s">
        <v>60</v>
      </c>
      <c r="M12" s="14"/>
      <c r="P12" s="13" t="s">
        <v>234</v>
      </c>
      <c r="Q12" s="22" t="s">
        <v>60</v>
      </c>
      <c r="R12" s="14"/>
      <c r="T12" s="189" t="s">
        <v>221</v>
      </c>
      <c r="U12" s="189"/>
      <c r="V12" s="189"/>
      <c r="W12" s="189"/>
      <c r="X12" s="189"/>
    </row>
    <row r="13" spans="1:24" ht="15.95" customHeight="1" x14ac:dyDescent="0.25">
      <c r="A13" s="6" t="s">
        <v>9</v>
      </c>
      <c r="B13" s="7" t="s">
        <v>12</v>
      </c>
      <c r="C13" s="15"/>
      <c r="F13" s="6" t="s">
        <v>9</v>
      </c>
      <c r="G13" s="7" t="s">
        <v>12</v>
      </c>
      <c r="H13" s="15"/>
      <c r="K13" s="6" t="s">
        <v>9</v>
      </c>
      <c r="L13" s="7" t="s">
        <v>12</v>
      </c>
      <c r="M13" s="15"/>
      <c r="P13" s="6" t="s">
        <v>9</v>
      </c>
      <c r="Q13" s="7" t="s">
        <v>12</v>
      </c>
      <c r="R13" s="15"/>
      <c r="T13" s="187"/>
      <c r="U13" s="187"/>
      <c r="V13" s="187"/>
      <c r="W13" s="187"/>
      <c r="X13" s="187"/>
    </row>
    <row r="14" spans="1:24" ht="15.95" customHeight="1" x14ac:dyDescent="0.25">
      <c r="A14" s="6" t="s">
        <v>10</v>
      </c>
      <c r="B14" s="7" t="s">
        <v>12</v>
      </c>
      <c r="C14" s="15"/>
      <c r="F14" s="6" t="s">
        <v>30</v>
      </c>
      <c r="G14" s="7" t="s">
        <v>12</v>
      </c>
      <c r="H14" s="15"/>
      <c r="K14" s="6" t="s">
        <v>30</v>
      </c>
      <c r="L14" s="7" t="s">
        <v>12</v>
      </c>
      <c r="M14" s="15"/>
      <c r="P14" s="6"/>
      <c r="Q14" s="7" t="s">
        <v>12</v>
      </c>
      <c r="R14" s="15"/>
      <c r="T14" s="184" t="s">
        <v>222</v>
      </c>
      <c r="U14" s="185"/>
      <c r="V14" s="185"/>
      <c r="W14" s="185"/>
      <c r="X14" s="186"/>
    </row>
    <row r="15" spans="1:24" ht="15.95" customHeight="1" thickBot="1" x14ac:dyDescent="0.3">
      <c r="A15" s="16" t="s">
        <v>11</v>
      </c>
      <c r="B15" s="23" t="s">
        <v>12</v>
      </c>
      <c r="C15" s="17"/>
      <c r="F15" s="16" t="s">
        <v>19</v>
      </c>
      <c r="G15" s="23" t="s">
        <v>12</v>
      </c>
      <c r="H15" s="17"/>
      <c r="K15" s="16" t="s">
        <v>19</v>
      </c>
      <c r="L15" s="23" t="s">
        <v>12</v>
      </c>
      <c r="M15" s="17"/>
      <c r="P15" s="16"/>
      <c r="Q15" s="23" t="s">
        <v>12</v>
      </c>
      <c r="R15" s="17"/>
      <c r="T15" s="184" t="s">
        <v>252</v>
      </c>
      <c r="U15" s="185"/>
      <c r="V15" s="185"/>
      <c r="W15" s="185"/>
      <c r="X15" s="186"/>
    </row>
    <row r="16" spans="1:24" ht="15.95" customHeight="1" thickBot="1" x14ac:dyDescent="0.3">
      <c r="T16" s="184" t="s">
        <v>223</v>
      </c>
      <c r="U16" s="185"/>
      <c r="V16" s="185"/>
      <c r="W16" s="185"/>
      <c r="X16" s="186"/>
    </row>
    <row r="17" spans="1:24" ht="15.95" customHeight="1" thickBot="1" x14ac:dyDescent="0.3">
      <c r="A17" s="13" t="s">
        <v>29</v>
      </c>
      <c r="B17" s="22" t="s">
        <v>60</v>
      </c>
      <c r="C17" s="14"/>
      <c r="F17" s="13" t="s">
        <v>113</v>
      </c>
      <c r="G17" s="66" t="s">
        <v>60</v>
      </c>
      <c r="H17" s="68"/>
      <c r="K17" s="13" t="s">
        <v>61</v>
      </c>
      <c r="L17" s="22" t="s">
        <v>60</v>
      </c>
      <c r="M17" s="14"/>
      <c r="P17" s="13" t="s">
        <v>122</v>
      </c>
      <c r="Q17" s="22" t="s">
        <v>60</v>
      </c>
      <c r="R17" s="14"/>
      <c r="T17" s="81"/>
      <c r="U17" s="81"/>
      <c r="V17" s="81"/>
      <c r="W17" s="81"/>
      <c r="X17" s="81"/>
    </row>
    <row r="18" spans="1:24" ht="15.95" customHeight="1" x14ac:dyDescent="0.25">
      <c r="A18" s="6" t="s">
        <v>9</v>
      </c>
      <c r="B18" s="7" t="s">
        <v>12</v>
      </c>
      <c r="C18" s="15"/>
      <c r="F18" s="6" t="s">
        <v>30</v>
      </c>
      <c r="G18" t="s">
        <v>12</v>
      </c>
      <c r="H18" s="69"/>
      <c r="K18" s="6" t="s">
        <v>30</v>
      </c>
      <c r="L18" s="7" t="s">
        <v>12</v>
      </c>
      <c r="M18" s="15"/>
      <c r="P18" s="6" t="s">
        <v>9</v>
      </c>
      <c r="Q18" s="7" t="s">
        <v>12</v>
      </c>
      <c r="R18" s="15"/>
      <c r="T18" s="202" t="s">
        <v>224</v>
      </c>
      <c r="U18" s="203"/>
      <c r="V18" s="203"/>
      <c r="W18" s="203"/>
      <c r="X18" s="204"/>
    </row>
    <row r="19" spans="1:24" ht="15.95" customHeight="1" thickBot="1" x14ac:dyDescent="0.3">
      <c r="A19" s="6" t="s">
        <v>30</v>
      </c>
      <c r="B19" s="7" t="s">
        <v>12</v>
      </c>
      <c r="C19" s="15"/>
      <c r="F19" s="6" t="s">
        <v>19</v>
      </c>
      <c r="G19" t="s">
        <v>12</v>
      </c>
      <c r="H19" s="69"/>
      <c r="K19" s="6" t="s">
        <v>19</v>
      </c>
      <c r="L19" s="7" t="s">
        <v>12</v>
      </c>
      <c r="M19" s="15"/>
      <c r="P19" s="6" t="s">
        <v>123</v>
      </c>
      <c r="Q19" s="7" t="s">
        <v>12</v>
      </c>
      <c r="R19" s="15"/>
      <c r="T19" s="205"/>
      <c r="U19" s="206"/>
      <c r="V19" s="206"/>
      <c r="W19" s="206"/>
      <c r="X19" s="207"/>
    </row>
    <row r="20" spans="1:24" ht="15.95" customHeight="1" thickBot="1" x14ac:dyDescent="0.3">
      <c r="A20" s="16" t="s">
        <v>19</v>
      </c>
      <c r="B20" s="23" t="s">
        <v>12</v>
      </c>
      <c r="C20" s="17"/>
      <c r="F20" s="16"/>
      <c r="G20" s="67"/>
      <c r="H20" s="70"/>
      <c r="K20" s="16"/>
      <c r="L20" s="23" t="s">
        <v>12</v>
      </c>
      <c r="M20" s="17"/>
      <c r="P20" s="16" t="s">
        <v>124</v>
      </c>
      <c r="Q20" s="23" t="s">
        <v>12</v>
      </c>
      <c r="R20" s="17"/>
    </row>
    <row r="21" spans="1:24" ht="15.95" customHeight="1" thickBot="1" x14ac:dyDescent="0.3"/>
    <row r="22" spans="1:24" ht="15.95" customHeight="1" x14ac:dyDescent="0.25">
      <c r="A22" s="13" t="s">
        <v>38</v>
      </c>
      <c r="B22" s="22" t="s">
        <v>60</v>
      </c>
      <c r="C22" s="14"/>
      <c r="F22" s="13" t="s">
        <v>114</v>
      </c>
      <c r="G22" s="66" t="s">
        <v>60</v>
      </c>
      <c r="H22" s="68"/>
      <c r="K22" s="13" t="s">
        <v>62</v>
      </c>
      <c r="L22" s="22" t="s">
        <v>60</v>
      </c>
      <c r="M22" s="14"/>
      <c r="P22" s="13" t="s">
        <v>125</v>
      </c>
      <c r="Q22" s="22" t="s">
        <v>60</v>
      </c>
      <c r="R22" s="14"/>
    </row>
    <row r="23" spans="1:24" ht="15.95" customHeight="1" x14ac:dyDescent="0.25">
      <c r="A23" s="6" t="s">
        <v>9</v>
      </c>
      <c r="B23" s="7" t="s">
        <v>12</v>
      </c>
      <c r="C23" s="15"/>
      <c r="F23" s="6" t="s">
        <v>30</v>
      </c>
      <c r="G23" t="s">
        <v>12</v>
      </c>
      <c r="H23" s="69"/>
      <c r="K23" s="6" t="s">
        <v>30</v>
      </c>
      <c r="L23" s="7" t="s">
        <v>12</v>
      </c>
      <c r="M23" s="15"/>
      <c r="P23" s="6" t="s">
        <v>9</v>
      </c>
      <c r="Q23" s="7" t="s">
        <v>12</v>
      </c>
      <c r="R23" s="15"/>
    </row>
    <row r="24" spans="1:24" ht="15.95" customHeight="1" x14ac:dyDescent="0.25">
      <c r="A24" s="6" t="s">
        <v>30</v>
      </c>
      <c r="B24" s="7" t="s">
        <v>12</v>
      </c>
      <c r="C24" s="15"/>
      <c r="F24" s="6" t="s">
        <v>19</v>
      </c>
      <c r="G24" t="s">
        <v>12</v>
      </c>
      <c r="H24" s="69"/>
      <c r="K24" s="6" t="s">
        <v>19</v>
      </c>
      <c r="L24" s="7" t="s">
        <v>12</v>
      </c>
      <c r="M24" s="15"/>
      <c r="P24" s="6" t="s">
        <v>126</v>
      </c>
      <c r="Q24" s="7" t="s">
        <v>12</v>
      </c>
      <c r="R24" s="15"/>
    </row>
    <row r="25" spans="1:24" ht="15.95" customHeight="1" thickBot="1" x14ac:dyDescent="0.3">
      <c r="A25" s="16" t="s">
        <v>19</v>
      </c>
      <c r="B25" s="23" t="s">
        <v>12</v>
      </c>
      <c r="C25" s="17"/>
      <c r="F25" s="16"/>
      <c r="G25" s="67"/>
      <c r="H25" s="70"/>
      <c r="K25" s="16"/>
      <c r="L25" s="23" t="s">
        <v>12</v>
      </c>
      <c r="M25" s="17"/>
      <c r="P25" s="16" t="s">
        <v>127</v>
      </c>
      <c r="Q25" s="23" t="s">
        <v>12</v>
      </c>
      <c r="R25" s="17"/>
    </row>
    <row r="26" spans="1:24" ht="15.95" customHeight="1" thickBot="1" x14ac:dyDescent="0.3"/>
    <row r="27" spans="1:24" ht="15.95" customHeight="1" x14ac:dyDescent="0.25">
      <c r="A27" s="13" t="s">
        <v>7</v>
      </c>
      <c r="B27" s="22" t="s">
        <v>60</v>
      </c>
      <c r="C27" s="14"/>
      <c r="F27" s="13" t="s">
        <v>115</v>
      </c>
      <c r="G27" s="66" t="s">
        <v>60</v>
      </c>
      <c r="H27" s="68"/>
      <c r="K27" s="13" t="s">
        <v>63</v>
      </c>
      <c r="L27" s="22" t="s">
        <v>60</v>
      </c>
      <c r="M27" s="14"/>
      <c r="P27" s="13" t="s">
        <v>228</v>
      </c>
      <c r="Q27" s="22" t="s">
        <v>60</v>
      </c>
      <c r="R27" s="14"/>
    </row>
    <row r="28" spans="1:24" ht="15.95" customHeight="1" x14ac:dyDescent="0.25">
      <c r="A28" s="6" t="s">
        <v>9</v>
      </c>
      <c r="B28" s="7" t="s">
        <v>12</v>
      </c>
      <c r="C28" s="15"/>
      <c r="F28" s="6" t="s">
        <v>30</v>
      </c>
      <c r="G28" t="s">
        <v>12</v>
      </c>
      <c r="H28" s="69"/>
      <c r="K28" s="6" t="s">
        <v>30</v>
      </c>
      <c r="L28" s="7" t="s">
        <v>12</v>
      </c>
      <c r="M28" s="15"/>
      <c r="P28" s="6" t="s">
        <v>9</v>
      </c>
      <c r="Q28" s="7" t="s">
        <v>12</v>
      </c>
      <c r="R28" s="15"/>
    </row>
    <row r="29" spans="1:24" ht="15.95" customHeight="1" x14ac:dyDescent="0.25">
      <c r="A29" s="6" t="s">
        <v>30</v>
      </c>
      <c r="B29" s="7" t="s">
        <v>12</v>
      </c>
      <c r="C29" s="15"/>
      <c r="F29" s="6" t="s">
        <v>19</v>
      </c>
      <c r="G29" t="s">
        <v>12</v>
      </c>
      <c r="H29" s="69"/>
      <c r="K29" s="6" t="s">
        <v>19</v>
      </c>
      <c r="L29" s="7" t="s">
        <v>12</v>
      </c>
      <c r="M29" s="15"/>
      <c r="P29" s="6" t="s">
        <v>30</v>
      </c>
      <c r="Q29" s="7" t="s">
        <v>12</v>
      </c>
      <c r="R29" s="15"/>
    </row>
    <row r="30" spans="1:24" ht="15.95" customHeight="1" thickBot="1" x14ac:dyDescent="0.3">
      <c r="A30" s="16" t="s">
        <v>19</v>
      </c>
      <c r="B30" s="23" t="s">
        <v>12</v>
      </c>
      <c r="C30" s="17"/>
      <c r="F30" s="16"/>
      <c r="G30" s="67"/>
      <c r="H30" s="70"/>
      <c r="K30" s="16"/>
      <c r="L30" s="23" t="s">
        <v>12</v>
      </c>
      <c r="M30" s="17"/>
      <c r="P30" s="16" t="s">
        <v>19</v>
      </c>
      <c r="Q30" s="23" t="s">
        <v>12</v>
      </c>
      <c r="R30" s="17"/>
    </row>
    <row r="31" spans="1:24" ht="15.95" customHeight="1" thickBot="1" x14ac:dyDescent="0.3"/>
    <row r="32" spans="1:24" ht="15.95" customHeight="1" x14ac:dyDescent="0.25">
      <c r="A32" s="13" t="s">
        <v>31</v>
      </c>
      <c r="B32" s="22" t="s">
        <v>60</v>
      </c>
      <c r="C32" s="14"/>
      <c r="F32" s="13" t="s">
        <v>116</v>
      </c>
      <c r="G32" s="66" t="s">
        <v>60</v>
      </c>
      <c r="H32" s="68"/>
      <c r="K32" s="13" t="s">
        <v>64</v>
      </c>
      <c r="L32" s="22" t="s">
        <v>60</v>
      </c>
      <c r="M32" s="14"/>
      <c r="P32" s="13" t="s">
        <v>229</v>
      </c>
      <c r="Q32" s="22" t="s">
        <v>60</v>
      </c>
      <c r="R32" s="14"/>
    </row>
    <row r="33" spans="1:18" ht="15.95" customHeight="1" x14ac:dyDescent="0.25">
      <c r="A33" s="6" t="s">
        <v>9</v>
      </c>
      <c r="B33" s="7" t="s">
        <v>12</v>
      </c>
      <c r="C33" s="15"/>
      <c r="F33" s="6" t="s">
        <v>30</v>
      </c>
      <c r="G33" t="s">
        <v>12</v>
      </c>
      <c r="H33" s="69"/>
      <c r="K33" s="6" t="s">
        <v>30</v>
      </c>
      <c r="L33" s="7" t="s">
        <v>12</v>
      </c>
      <c r="M33" s="15"/>
      <c r="P33" s="6" t="s">
        <v>9</v>
      </c>
      <c r="Q33" s="7" t="s">
        <v>12</v>
      </c>
      <c r="R33" s="15"/>
    </row>
    <row r="34" spans="1:18" ht="15.95" customHeight="1" x14ac:dyDescent="0.25">
      <c r="A34" s="6" t="s">
        <v>30</v>
      </c>
      <c r="B34" s="7" t="s">
        <v>12</v>
      </c>
      <c r="C34" s="15"/>
      <c r="F34" s="6" t="s">
        <v>19</v>
      </c>
      <c r="G34" t="s">
        <v>12</v>
      </c>
      <c r="H34" s="69"/>
      <c r="K34" s="6" t="s">
        <v>19</v>
      </c>
      <c r="L34" s="7" t="s">
        <v>12</v>
      </c>
      <c r="M34" s="15"/>
      <c r="P34" s="6" t="s">
        <v>30</v>
      </c>
      <c r="Q34" s="7" t="s">
        <v>12</v>
      </c>
      <c r="R34" s="15"/>
    </row>
    <row r="35" spans="1:18" ht="15.95" customHeight="1" thickBot="1" x14ac:dyDescent="0.3">
      <c r="A35" s="16" t="s">
        <v>19</v>
      </c>
      <c r="B35" s="23" t="s">
        <v>12</v>
      </c>
      <c r="C35" s="17"/>
      <c r="F35" s="16"/>
      <c r="G35" s="67"/>
      <c r="H35" s="70"/>
      <c r="K35" s="16"/>
      <c r="L35" s="23" t="s">
        <v>12</v>
      </c>
      <c r="M35" s="17"/>
      <c r="P35" s="16" t="s">
        <v>19</v>
      </c>
      <c r="Q35" s="23" t="s">
        <v>12</v>
      </c>
      <c r="R35" s="17"/>
    </row>
    <row r="36" spans="1:18" ht="15.95" customHeight="1" thickBot="1" x14ac:dyDescent="0.3"/>
    <row r="37" spans="1:18" ht="15.95" customHeight="1" x14ac:dyDescent="0.25">
      <c r="A37" s="13" t="s">
        <v>32</v>
      </c>
      <c r="B37" s="22" t="s">
        <v>60</v>
      </c>
      <c r="C37" s="14"/>
      <c r="F37" s="13" t="s">
        <v>68</v>
      </c>
      <c r="G37" s="22" t="s">
        <v>60</v>
      </c>
      <c r="H37" s="14"/>
      <c r="K37" s="13" t="s">
        <v>65</v>
      </c>
      <c r="L37" s="22" t="s">
        <v>60</v>
      </c>
      <c r="M37" s="14"/>
      <c r="P37" s="13" t="s">
        <v>243</v>
      </c>
      <c r="Q37" s="22" t="s">
        <v>60</v>
      </c>
      <c r="R37" s="14"/>
    </row>
    <row r="38" spans="1:18" ht="15.95" customHeight="1" x14ac:dyDescent="0.25">
      <c r="A38" s="6" t="s">
        <v>9</v>
      </c>
      <c r="B38" s="7" t="s">
        <v>12</v>
      </c>
      <c r="C38" s="15"/>
      <c r="F38" s="6" t="s">
        <v>9</v>
      </c>
      <c r="G38" s="7" t="s">
        <v>12</v>
      </c>
      <c r="H38" s="15"/>
      <c r="K38" s="6" t="s">
        <v>9</v>
      </c>
      <c r="L38" s="7" t="s">
        <v>12</v>
      </c>
      <c r="M38" s="15"/>
      <c r="P38" s="6" t="s">
        <v>9</v>
      </c>
      <c r="Q38" s="7" t="s">
        <v>12</v>
      </c>
      <c r="R38" s="15"/>
    </row>
    <row r="39" spans="1:18" ht="15.95" customHeight="1" x14ac:dyDescent="0.25">
      <c r="A39" s="6" t="s">
        <v>30</v>
      </c>
      <c r="B39" s="7" t="s">
        <v>12</v>
      </c>
      <c r="C39" s="15"/>
      <c r="F39" s="6" t="s">
        <v>30</v>
      </c>
      <c r="G39" s="7" t="s">
        <v>12</v>
      </c>
      <c r="H39" s="15"/>
      <c r="K39" s="6" t="s">
        <v>30</v>
      </c>
      <c r="L39" s="7" t="s">
        <v>12</v>
      </c>
      <c r="M39" s="15"/>
      <c r="P39" s="6" t="s">
        <v>30</v>
      </c>
      <c r="Q39" s="7" t="s">
        <v>12</v>
      </c>
      <c r="R39" s="15"/>
    </row>
    <row r="40" spans="1:18" ht="15.95" customHeight="1" thickBot="1" x14ac:dyDescent="0.3">
      <c r="A40" s="16" t="s">
        <v>19</v>
      </c>
      <c r="B40" s="23" t="s">
        <v>12</v>
      </c>
      <c r="C40" s="17"/>
      <c r="F40" s="16" t="s">
        <v>19</v>
      </c>
      <c r="G40" s="23" t="s">
        <v>12</v>
      </c>
      <c r="H40" s="17"/>
      <c r="K40" s="16" t="s">
        <v>19</v>
      </c>
      <c r="L40" s="23" t="s">
        <v>12</v>
      </c>
      <c r="M40" s="17"/>
      <c r="P40" s="16" t="s">
        <v>19</v>
      </c>
      <c r="Q40" s="23" t="s">
        <v>12</v>
      </c>
      <c r="R40" s="17"/>
    </row>
    <row r="41" spans="1:18" ht="15.95" customHeight="1" thickBot="1" x14ac:dyDescent="0.3"/>
    <row r="42" spans="1:18" ht="15.95" customHeight="1" x14ac:dyDescent="0.25">
      <c r="A42" s="13" t="s">
        <v>33</v>
      </c>
      <c r="B42" s="22" t="s">
        <v>60</v>
      </c>
      <c r="C42" s="14"/>
      <c r="F42" s="13" t="s">
        <v>69</v>
      </c>
      <c r="G42" s="22" t="s">
        <v>60</v>
      </c>
      <c r="H42" s="14"/>
      <c r="K42" s="13" t="s">
        <v>86</v>
      </c>
      <c r="L42" s="22" t="s">
        <v>60</v>
      </c>
      <c r="M42" s="14"/>
      <c r="P42" s="13" t="s">
        <v>241</v>
      </c>
      <c r="Q42" s="22" t="s">
        <v>60</v>
      </c>
      <c r="R42" s="14"/>
    </row>
    <row r="43" spans="1:18" ht="15.95" customHeight="1" x14ac:dyDescent="0.25">
      <c r="A43" s="6" t="s">
        <v>9</v>
      </c>
      <c r="B43" s="7" t="s">
        <v>12</v>
      </c>
      <c r="C43" s="15"/>
      <c r="F43" s="6" t="s">
        <v>9</v>
      </c>
      <c r="G43" s="7" t="s">
        <v>12</v>
      </c>
      <c r="H43" s="15"/>
      <c r="K43" s="6" t="s">
        <v>9</v>
      </c>
      <c r="L43" s="7" t="s">
        <v>12</v>
      </c>
      <c r="M43" s="15"/>
      <c r="P43" s="6" t="s">
        <v>9</v>
      </c>
      <c r="Q43" s="7" t="s">
        <v>12</v>
      </c>
      <c r="R43" s="15"/>
    </row>
    <row r="44" spans="1:18" ht="15.95" customHeight="1" x14ac:dyDescent="0.25">
      <c r="A44" s="6" t="s">
        <v>30</v>
      </c>
      <c r="B44" s="7" t="s">
        <v>12</v>
      </c>
      <c r="C44" s="15"/>
      <c r="F44" s="6" t="s">
        <v>30</v>
      </c>
      <c r="G44" s="7" t="s">
        <v>12</v>
      </c>
      <c r="H44" s="15"/>
      <c r="K44" s="6" t="s">
        <v>30</v>
      </c>
      <c r="L44" s="7" t="s">
        <v>12</v>
      </c>
      <c r="M44" s="15"/>
      <c r="P44" s="6" t="s">
        <v>30</v>
      </c>
      <c r="Q44" s="7" t="s">
        <v>12</v>
      </c>
      <c r="R44" s="15"/>
    </row>
    <row r="45" spans="1:18" ht="15.95" customHeight="1" thickBot="1" x14ac:dyDescent="0.3">
      <c r="A45" s="16" t="s">
        <v>19</v>
      </c>
      <c r="B45" s="23" t="s">
        <v>12</v>
      </c>
      <c r="C45" s="17"/>
      <c r="F45" s="16" t="s">
        <v>19</v>
      </c>
      <c r="G45" s="23" t="s">
        <v>12</v>
      </c>
      <c r="H45" s="17"/>
      <c r="K45" s="16" t="s">
        <v>19</v>
      </c>
      <c r="L45" s="23" t="s">
        <v>12</v>
      </c>
      <c r="M45" s="17"/>
      <c r="P45" s="16" t="s">
        <v>19</v>
      </c>
      <c r="Q45" s="23" t="s">
        <v>12</v>
      </c>
      <c r="R45" s="17"/>
    </row>
    <row r="46" spans="1:18" ht="15.95" customHeight="1" thickBot="1" x14ac:dyDescent="0.3"/>
    <row r="47" spans="1:18" ht="15.95" customHeight="1" x14ac:dyDescent="0.25">
      <c r="A47" s="13" t="s">
        <v>34</v>
      </c>
      <c r="B47" s="22" t="s">
        <v>60</v>
      </c>
      <c r="C47" s="14"/>
      <c r="F47" s="13" t="s">
        <v>70</v>
      </c>
      <c r="G47" s="22" t="s">
        <v>60</v>
      </c>
      <c r="H47" s="14"/>
      <c r="K47" s="13" t="s">
        <v>87</v>
      </c>
      <c r="L47" s="22" t="s">
        <v>60</v>
      </c>
      <c r="M47" s="14"/>
      <c r="P47" s="13" t="s">
        <v>242</v>
      </c>
      <c r="Q47" s="22" t="s">
        <v>60</v>
      </c>
      <c r="R47" s="14"/>
    </row>
    <row r="48" spans="1:18" ht="15.95" customHeight="1" x14ac:dyDescent="0.25">
      <c r="A48" s="6" t="s">
        <v>9</v>
      </c>
      <c r="B48" s="7" t="s">
        <v>12</v>
      </c>
      <c r="C48" s="15"/>
      <c r="F48" s="6" t="s">
        <v>9</v>
      </c>
      <c r="G48" s="7" t="s">
        <v>12</v>
      </c>
      <c r="H48" s="15"/>
      <c r="K48" s="6" t="s">
        <v>9</v>
      </c>
      <c r="L48" s="7" t="s">
        <v>12</v>
      </c>
      <c r="M48" s="15"/>
      <c r="P48" s="6" t="s">
        <v>9</v>
      </c>
      <c r="Q48" s="7" t="s">
        <v>12</v>
      </c>
      <c r="R48" s="15"/>
    </row>
    <row r="49" spans="1:18" ht="15.95" customHeight="1" x14ac:dyDescent="0.25">
      <c r="A49" s="6" t="s">
        <v>30</v>
      </c>
      <c r="B49" s="7" t="s">
        <v>12</v>
      </c>
      <c r="C49" s="15"/>
      <c r="F49" s="6" t="s">
        <v>30</v>
      </c>
      <c r="G49" s="7" t="s">
        <v>12</v>
      </c>
      <c r="H49" s="15"/>
      <c r="K49" s="6" t="s">
        <v>30</v>
      </c>
      <c r="L49" s="7" t="s">
        <v>12</v>
      </c>
      <c r="M49" s="15"/>
      <c r="P49" s="6" t="s">
        <v>30</v>
      </c>
      <c r="Q49" s="7" t="s">
        <v>12</v>
      </c>
      <c r="R49" s="15"/>
    </row>
    <row r="50" spans="1:18" ht="15.95" customHeight="1" thickBot="1" x14ac:dyDescent="0.3">
      <c r="A50" s="16" t="s">
        <v>19</v>
      </c>
      <c r="B50" s="23" t="s">
        <v>12</v>
      </c>
      <c r="C50" s="17"/>
      <c r="F50" s="16" t="s">
        <v>19</v>
      </c>
      <c r="G50" s="23" t="s">
        <v>12</v>
      </c>
      <c r="H50" s="17"/>
      <c r="K50" s="16" t="s">
        <v>19</v>
      </c>
      <c r="L50" s="23" t="s">
        <v>12</v>
      </c>
      <c r="M50" s="17"/>
      <c r="P50" s="16" t="s">
        <v>19</v>
      </c>
      <c r="Q50" s="23" t="s">
        <v>12</v>
      </c>
      <c r="R50" s="17"/>
    </row>
    <row r="51" spans="1:18" ht="15.95" customHeight="1" thickBot="1" x14ac:dyDescent="0.3"/>
    <row r="52" spans="1:18" ht="15.95" customHeight="1" x14ac:dyDescent="0.25">
      <c r="A52" s="13" t="s">
        <v>35</v>
      </c>
      <c r="B52" s="22" t="s">
        <v>60</v>
      </c>
      <c r="C52" s="14"/>
      <c r="F52" s="13" t="s">
        <v>71</v>
      </c>
      <c r="G52" s="22" t="s">
        <v>60</v>
      </c>
      <c r="H52" s="14"/>
      <c r="K52" s="13" t="s">
        <v>88</v>
      </c>
      <c r="L52" s="22" t="s">
        <v>60</v>
      </c>
      <c r="M52" s="14"/>
      <c r="P52" s="13" t="s">
        <v>260</v>
      </c>
      <c r="Q52" s="22" t="s">
        <v>60</v>
      </c>
      <c r="R52" s="14"/>
    </row>
    <row r="53" spans="1:18" ht="15.95" customHeight="1" x14ac:dyDescent="0.25">
      <c r="A53" s="6" t="s">
        <v>9</v>
      </c>
      <c r="B53" s="7" t="s">
        <v>12</v>
      </c>
      <c r="C53" s="15"/>
      <c r="F53" s="6" t="s">
        <v>9</v>
      </c>
      <c r="G53" s="7" t="s">
        <v>12</v>
      </c>
      <c r="H53" s="15"/>
      <c r="K53" s="6" t="s">
        <v>9</v>
      </c>
      <c r="L53" s="7" t="s">
        <v>12</v>
      </c>
      <c r="M53" s="15"/>
      <c r="P53" s="6" t="s">
        <v>9</v>
      </c>
      <c r="Q53" s="7" t="s">
        <v>12</v>
      </c>
      <c r="R53" s="15"/>
    </row>
    <row r="54" spans="1:18" ht="15.95" customHeight="1" x14ac:dyDescent="0.25">
      <c r="A54" s="6" t="s">
        <v>30</v>
      </c>
      <c r="B54" s="7" t="s">
        <v>12</v>
      </c>
      <c r="C54" s="15"/>
      <c r="F54" s="6" t="s">
        <v>30</v>
      </c>
      <c r="G54" s="7" t="s">
        <v>12</v>
      </c>
      <c r="H54" s="15"/>
      <c r="K54" s="6" t="s">
        <v>30</v>
      </c>
      <c r="L54" s="7" t="s">
        <v>12</v>
      </c>
      <c r="M54" s="15"/>
      <c r="P54" s="6" t="s">
        <v>30</v>
      </c>
      <c r="Q54" s="7" t="s">
        <v>12</v>
      </c>
      <c r="R54" s="15"/>
    </row>
    <row r="55" spans="1:18" ht="15.95" customHeight="1" thickBot="1" x14ac:dyDescent="0.3">
      <c r="A55" s="16" t="s">
        <v>19</v>
      </c>
      <c r="B55" s="23" t="s">
        <v>12</v>
      </c>
      <c r="C55" s="17"/>
      <c r="F55" s="16" t="s">
        <v>19</v>
      </c>
      <c r="G55" s="23" t="s">
        <v>12</v>
      </c>
      <c r="H55" s="17"/>
      <c r="K55" s="16" t="s">
        <v>19</v>
      </c>
      <c r="L55" s="23" t="s">
        <v>12</v>
      </c>
      <c r="M55" s="17"/>
      <c r="P55" s="16" t="s">
        <v>19</v>
      </c>
      <c r="Q55" s="23" t="s">
        <v>12</v>
      </c>
      <c r="R55" s="17"/>
    </row>
    <row r="56" spans="1:18" ht="15.95" customHeight="1" thickBot="1" x14ac:dyDescent="0.3"/>
    <row r="57" spans="1:18" ht="15.95" customHeight="1" x14ac:dyDescent="0.25">
      <c r="A57" s="13" t="s">
        <v>36</v>
      </c>
      <c r="B57" s="22" t="s">
        <v>60</v>
      </c>
      <c r="C57" s="14"/>
      <c r="F57" s="13" t="s">
        <v>72</v>
      </c>
      <c r="G57" s="22" t="s">
        <v>60</v>
      </c>
      <c r="H57" s="14"/>
      <c r="K57" s="13" t="s">
        <v>89</v>
      </c>
      <c r="L57" s="22" t="s">
        <v>60</v>
      </c>
      <c r="M57" s="14"/>
      <c r="P57" s="13" t="s">
        <v>253</v>
      </c>
      <c r="Q57" s="22" t="s">
        <v>60</v>
      </c>
      <c r="R57" s="14"/>
    </row>
    <row r="58" spans="1:18" ht="15.95" customHeight="1" x14ac:dyDescent="0.25">
      <c r="A58" s="6" t="s">
        <v>9</v>
      </c>
      <c r="B58" s="7" t="s">
        <v>12</v>
      </c>
      <c r="C58" s="15"/>
      <c r="F58" s="6" t="s">
        <v>9</v>
      </c>
      <c r="G58" s="7" t="s">
        <v>12</v>
      </c>
      <c r="H58" s="15"/>
      <c r="K58" s="6" t="s">
        <v>9</v>
      </c>
      <c r="L58" s="7" t="s">
        <v>12</v>
      </c>
      <c r="M58" s="15"/>
      <c r="P58" s="6" t="s">
        <v>9</v>
      </c>
      <c r="Q58" s="7" t="s">
        <v>12</v>
      </c>
      <c r="R58" s="15"/>
    </row>
    <row r="59" spans="1:18" ht="15.95" customHeight="1" x14ac:dyDescent="0.25">
      <c r="A59" s="6" t="s">
        <v>30</v>
      </c>
      <c r="B59" s="7" t="s">
        <v>12</v>
      </c>
      <c r="C59" s="15"/>
      <c r="F59" s="6" t="s">
        <v>30</v>
      </c>
      <c r="G59" s="7" t="s">
        <v>12</v>
      </c>
      <c r="H59" s="15"/>
      <c r="K59" s="6" t="s">
        <v>30</v>
      </c>
      <c r="L59" s="7" t="s">
        <v>12</v>
      </c>
      <c r="M59" s="15"/>
      <c r="P59" s="6" t="s">
        <v>30</v>
      </c>
      <c r="Q59" s="7" t="s">
        <v>12</v>
      </c>
      <c r="R59" s="15"/>
    </row>
    <row r="60" spans="1:18" ht="15.95" customHeight="1" thickBot="1" x14ac:dyDescent="0.3">
      <c r="A60" s="16" t="s">
        <v>19</v>
      </c>
      <c r="B60" s="23" t="s">
        <v>12</v>
      </c>
      <c r="C60" s="17"/>
      <c r="F60" s="16" t="s">
        <v>19</v>
      </c>
      <c r="G60" s="23" t="s">
        <v>12</v>
      </c>
      <c r="H60" s="17"/>
      <c r="K60" s="16" t="s">
        <v>19</v>
      </c>
      <c r="L60" s="23" t="s">
        <v>12</v>
      </c>
      <c r="M60" s="17"/>
      <c r="P60" s="16" t="s">
        <v>19</v>
      </c>
      <c r="Q60" s="23" t="s">
        <v>12</v>
      </c>
      <c r="R60" s="17"/>
    </row>
    <row r="61" spans="1:18" ht="15.95" customHeight="1" thickBot="1" x14ac:dyDescent="0.3"/>
    <row r="62" spans="1:18" ht="15.95" customHeight="1" x14ac:dyDescent="0.25">
      <c r="A62" s="13" t="s">
        <v>37</v>
      </c>
      <c r="B62" s="22" t="s">
        <v>60</v>
      </c>
      <c r="C62" s="14"/>
      <c r="F62" s="13" t="s">
        <v>73</v>
      </c>
      <c r="G62" s="22" t="s">
        <v>60</v>
      </c>
      <c r="H62" s="14"/>
      <c r="K62" s="13" t="s">
        <v>91</v>
      </c>
      <c r="L62" s="22" t="s">
        <v>60</v>
      </c>
      <c r="M62" s="14"/>
      <c r="P62" s="13" t="s">
        <v>258</v>
      </c>
      <c r="Q62" s="22" t="s">
        <v>60</v>
      </c>
      <c r="R62" s="14"/>
    </row>
    <row r="63" spans="1:18" ht="15.95" customHeight="1" x14ac:dyDescent="0.25">
      <c r="A63" s="6" t="s">
        <v>9</v>
      </c>
      <c r="B63" s="7" t="s">
        <v>12</v>
      </c>
      <c r="C63" s="15"/>
      <c r="F63" s="6" t="s">
        <v>9</v>
      </c>
      <c r="G63" s="7" t="s">
        <v>12</v>
      </c>
      <c r="H63" s="15"/>
      <c r="K63" s="6" t="s">
        <v>9</v>
      </c>
      <c r="L63" s="7" t="s">
        <v>12</v>
      </c>
      <c r="M63" s="15"/>
      <c r="P63" s="6" t="s">
        <v>9</v>
      </c>
      <c r="Q63" s="7" t="s">
        <v>12</v>
      </c>
      <c r="R63" s="15"/>
    </row>
    <row r="64" spans="1:18" ht="15.95" customHeight="1" x14ac:dyDescent="0.25">
      <c r="A64" s="6" t="s">
        <v>30</v>
      </c>
      <c r="B64" s="7" t="s">
        <v>12</v>
      </c>
      <c r="C64" s="15"/>
      <c r="F64" s="6" t="s">
        <v>30</v>
      </c>
      <c r="G64" s="7" t="s">
        <v>12</v>
      </c>
      <c r="H64" s="15"/>
      <c r="K64" s="6" t="s">
        <v>30</v>
      </c>
      <c r="L64" s="7" t="s">
        <v>12</v>
      </c>
      <c r="M64" s="15"/>
      <c r="P64" s="6" t="s">
        <v>30</v>
      </c>
      <c r="Q64" s="7" t="s">
        <v>12</v>
      </c>
      <c r="R64" s="15"/>
    </row>
    <row r="65" spans="1:18" ht="15.95" customHeight="1" thickBot="1" x14ac:dyDescent="0.3">
      <c r="A65" s="16" t="s">
        <v>19</v>
      </c>
      <c r="B65" s="23" t="s">
        <v>12</v>
      </c>
      <c r="C65" s="17"/>
      <c r="F65" s="16" t="s">
        <v>19</v>
      </c>
      <c r="G65" s="23" t="s">
        <v>12</v>
      </c>
      <c r="H65" s="17"/>
      <c r="K65" s="16" t="s">
        <v>19</v>
      </c>
      <c r="L65" s="23" t="s">
        <v>12</v>
      </c>
      <c r="M65" s="17"/>
      <c r="P65" s="16" t="s">
        <v>19</v>
      </c>
      <c r="Q65" s="23" t="s">
        <v>12</v>
      </c>
      <c r="R65" s="17"/>
    </row>
    <row r="66" spans="1:18" ht="15.95" customHeight="1" thickBot="1" x14ac:dyDescent="0.3"/>
    <row r="67" spans="1:18" ht="15.95" customHeight="1" x14ac:dyDescent="0.25">
      <c r="A67" s="13" t="s">
        <v>66</v>
      </c>
      <c r="B67" s="22" t="s">
        <v>60</v>
      </c>
      <c r="C67" s="14"/>
      <c r="F67" s="13" t="s">
        <v>237</v>
      </c>
      <c r="G67" s="22" t="s">
        <v>12</v>
      </c>
      <c r="H67" s="14"/>
      <c r="K67" s="13" t="s">
        <v>92</v>
      </c>
      <c r="L67" s="22" t="s">
        <v>60</v>
      </c>
      <c r="M67" s="14"/>
      <c r="P67" s="13" t="s">
        <v>255</v>
      </c>
      <c r="Q67" s="22" t="s">
        <v>60</v>
      </c>
      <c r="R67" s="14"/>
    </row>
    <row r="68" spans="1:18" ht="15.95" customHeight="1" x14ac:dyDescent="0.25">
      <c r="A68" s="6" t="s">
        <v>9</v>
      </c>
      <c r="B68" s="7" t="s">
        <v>12</v>
      </c>
      <c r="C68" s="15"/>
      <c r="F68" s="6" t="s">
        <v>9</v>
      </c>
      <c r="G68" s="7" t="s">
        <v>12</v>
      </c>
      <c r="H68" s="15"/>
      <c r="K68" s="6" t="s">
        <v>9</v>
      </c>
      <c r="L68" s="7" t="s">
        <v>12</v>
      </c>
      <c r="M68" s="15"/>
      <c r="P68" s="6" t="s">
        <v>9</v>
      </c>
      <c r="Q68" s="7" t="s">
        <v>12</v>
      </c>
      <c r="R68" s="15"/>
    </row>
    <row r="69" spans="1:18" ht="15.95" customHeight="1" x14ac:dyDescent="0.25">
      <c r="A69" s="6" t="s">
        <v>30</v>
      </c>
      <c r="B69" s="7" t="s">
        <v>12</v>
      </c>
      <c r="C69" s="15"/>
      <c r="F69" s="6" t="s">
        <v>238</v>
      </c>
      <c r="G69" s="7" t="s">
        <v>12</v>
      </c>
      <c r="H69" s="15"/>
      <c r="K69" s="6" t="s">
        <v>30</v>
      </c>
      <c r="L69" s="7" t="s">
        <v>12</v>
      </c>
      <c r="M69" s="15"/>
      <c r="P69" s="6" t="s">
        <v>30</v>
      </c>
      <c r="Q69" s="7" t="s">
        <v>12</v>
      </c>
      <c r="R69" s="15"/>
    </row>
    <row r="70" spans="1:18" ht="15.95" customHeight="1" thickBot="1" x14ac:dyDescent="0.3">
      <c r="A70" s="16" t="s">
        <v>19</v>
      </c>
      <c r="B70" s="23" t="s">
        <v>12</v>
      </c>
      <c r="C70" s="17"/>
      <c r="F70" s="16" t="s">
        <v>9</v>
      </c>
      <c r="G70" s="23" t="s">
        <v>12</v>
      </c>
      <c r="H70" s="17"/>
      <c r="K70" s="16" t="s">
        <v>19</v>
      </c>
      <c r="L70" s="23" t="s">
        <v>12</v>
      </c>
      <c r="M70" s="17"/>
      <c r="P70" s="16" t="s">
        <v>19</v>
      </c>
      <c r="Q70" s="23" t="s">
        <v>12</v>
      </c>
      <c r="R70" s="17"/>
    </row>
    <row r="71" spans="1:18" ht="15.95" customHeight="1" thickBot="1" x14ac:dyDescent="0.3"/>
    <row r="72" spans="1:18" ht="15.95" customHeight="1" x14ac:dyDescent="0.25">
      <c r="A72" s="13" t="s">
        <v>67</v>
      </c>
      <c r="B72" s="22" t="s">
        <v>60</v>
      </c>
      <c r="C72" s="14"/>
      <c r="F72" s="13" t="s">
        <v>90</v>
      </c>
      <c r="G72" s="22" t="s">
        <v>60</v>
      </c>
      <c r="H72" s="14"/>
      <c r="K72" s="13" t="s">
        <v>93</v>
      </c>
      <c r="L72" s="22" t="s">
        <v>60</v>
      </c>
      <c r="M72" s="14"/>
      <c r="P72" s="13" t="s">
        <v>259</v>
      </c>
      <c r="Q72" s="22" t="s">
        <v>60</v>
      </c>
      <c r="R72" s="14"/>
    </row>
    <row r="73" spans="1:18" ht="15.95" customHeight="1" x14ac:dyDescent="0.25">
      <c r="A73" s="6" t="s">
        <v>9</v>
      </c>
      <c r="B73" s="7" t="s">
        <v>12</v>
      </c>
      <c r="C73" s="15"/>
      <c r="F73" s="6" t="s">
        <v>9</v>
      </c>
      <c r="G73" s="7" t="s">
        <v>12</v>
      </c>
      <c r="H73" s="15"/>
      <c r="K73" s="6" t="s">
        <v>94</v>
      </c>
      <c r="L73" s="7" t="s">
        <v>12</v>
      </c>
      <c r="M73" s="15"/>
      <c r="P73" s="6" t="s">
        <v>9</v>
      </c>
      <c r="Q73" s="7" t="s">
        <v>12</v>
      </c>
      <c r="R73" s="15"/>
    </row>
    <row r="74" spans="1:18" ht="15.95" customHeight="1" x14ac:dyDescent="0.25">
      <c r="A74" s="6" t="s">
        <v>30</v>
      </c>
      <c r="B74" s="7" t="s">
        <v>12</v>
      </c>
      <c r="C74" s="15"/>
      <c r="F74" s="6" t="s">
        <v>30</v>
      </c>
      <c r="G74" s="7" t="s">
        <v>12</v>
      </c>
      <c r="H74" s="15"/>
      <c r="K74" s="6" t="s">
        <v>30</v>
      </c>
      <c r="L74" s="7" t="s">
        <v>12</v>
      </c>
      <c r="M74" s="15"/>
      <c r="P74" s="6" t="s">
        <v>30</v>
      </c>
      <c r="Q74" s="7" t="s">
        <v>12</v>
      </c>
      <c r="R74" s="15"/>
    </row>
    <row r="75" spans="1:18" ht="15.95" customHeight="1" thickBot="1" x14ac:dyDescent="0.3">
      <c r="A75" s="16" t="s">
        <v>19</v>
      </c>
      <c r="B75" s="23" t="s">
        <v>12</v>
      </c>
      <c r="C75" s="17"/>
      <c r="F75" s="16" t="s">
        <v>19</v>
      </c>
      <c r="G75" s="23" t="s">
        <v>12</v>
      </c>
      <c r="H75" s="17"/>
      <c r="K75" s="16" t="s">
        <v>19</v>
      </c>
      <c r="L75" s="23" t="s">
        <v>12</v>
      </c>
      <c r="M75" s="17"/>
      <c r="P75" s="16" t="s">
        <v>19</v>
      </c>
      <c r="Q75" s="23" t="s">
        <v>12</v>
      </c>
      <c r="R75" s="17"/>
    </row>
    <row r="76" spans="1:18" ht="15.95" customHeight="1" thickBot="1" x14ac:dyDescent="0.3"/>
    <row r="77" spans="1:18" ht="15.95" customHeight="1" x14ac:dyDescent="0.25">
      <c r="A77" s="13" t="s">
        <v>117</v>
      </c>
      <c r="B77" s="22" t="s">
        <v>60</v>
      </c>
      <c r="C77" s="14"/>
      <c r="F77" s="13" t="s">
        <v>189</v>
      </c>
      <c r="G77" s="22" t="s">
        <v>60</v>
      </c>
      <c r="H77" s="14"/>
      <c r="K77" s="13" t="s">
        <v>190</v>
      </c>
      <c r="L77" s="22" t="s">
        <v>60</v>
      </c>
      <c r="M77" s="14"/>
      <c r="P77" s="13"/>
      <c r="Q77" s="22" t="s">
        <v>60</v>
      </c>
      <c r="R77" s="14"/>
    </row>
    <row r="78" spans="1:18" ht="15.95" customHeight="1" x14ac:dyDescent="0.25">
      <c r="A78" s="6" t="s">
        <v>9</v>
      </c>
      <c r="B78" s="7" t="s">
        <v>12</v>
      </c>
      <c r="C78" s="15"/>
      <c r="F78" s="6" t="s">
        <v>9</v>
      </c>
      <c r="G78" s="7" t="s">
        <v>12</v>
      </c>
      <c r="H78" s="15"/>
      <c r="K78" s="6" t="s">
        <v>9</v>
      </c>
      <c r="L78" s="7" t="s">
        <v>12</v>
      </c>
      <c r="M78" s="15"/>
      <c r="P78" s="6" t="s">
        <v>9</v>
      </c>
      <c r="Q78" s="7" t="s">
        <v>12</v>
      </c>
      <c r="R78" s="15"/>
    </row>
    <row r="79" spans="1:18" ht="15.95" customHeight="1" x14ac:dyDescent="0.25">
      <c r="A79" s="6" t="s">
        <v>30</v>
      </c>
      <c r="B79" s="7" t="s">
        <v>12</v>
      </c>
      <c r="C79" s="15"/>
      <c r="F79" s="6" t="s">
        <v>30</v>
      </c>
      <c r="G79" s="7" t="s">
        <v>12</v>
      </c>
      <c r="H79" s="15"/>
      <c r="K79" s="6" t="s">
        <v>30</v>
      </c>
      <c r="L79" s="7" t="s">
        <v>12</v>
      </c>
      <c r="M79" s="15"/>
      <c r="P79" s="6" t="s">
        <v>30</v>
      </c>
      <c r="Q79" s="7" t="s">
        <v>12</v>
      </c>
      <c r="R79" s="15"/>
    </row>
    <row r="80" spans="1:18" ht="15.95" customHeight="1" thickBot="1" x14ac:dyDescent="0.3">
      <c r="A80" s="16" t="s">
        <v>19</v>
      </c>
      <c r="B80" s="23" t="s">
        <v>12</v>
      </c>
      <c r="C80" s="17"/>
      <c r="F80" s="16" t="s">
        <v>19</v>
      </c>
      <c r="G80" s="23" t="s">
        <v>12</v>
      </c>
      <c r="H80" s="17"/>
      <c r="K80" s="16" t="s">
        <v>19</v>
      </c>
      <c r="L80" s="23" t="s">
        <v>12</v>
      </c>
      <c r="M80" s="17"/>
      <c r="P80" s="16" t="s">
        <v>19</v>
      </c>
      <c r="Q80" s="23" t="s">
        <v>12</v>
      </c>
      <c r="R80" s="17"/>
    </row>
    <row r="81" spans="1:18" ht="15.95" customHeight="1" thickBot="1" x14ac:dyDescent="0.3"/>
    <row r="82" spans="1:18" ht="15.95" customHeight="1" x14ac:dyDescent="0.25">
      <c r="A82" s="13" t="s">
        <v>118</v>
      </c>
      <c r="B82" s="22" t="s">
        <v>60</v>
      </c>
      <c r="C82" s="14"/>
      <c r="F82" s="13" t="s">
        <v>174</v>
      </c>
      <c r="G82" s="22" t="s">
        <v>60</v>
      </c>
      <c r="H82" s="14"/>
      <c r="K82" s="13" t="s">
        <v>197</v>
      </c>
      <c r="L82" s="22" t="s">
        <v>60</v>
      </c>
      <c r="M82" s="14"/>
      <c r="P82" s="13"/>
      <c r="Q82" s="22" t="s">
        <v>60</v>
      </c>
      <c r="R82" s="14"/>
    </row>
    <row r="83" spans="1:18" ht="15.95" customHeight="1" x14ac:dyDescent="0.25">
      <c r="A83" s="6" t="s">
        <v>9</v>
      </c>
      <c r="B83" s="7" t="s">
        <v>12</v>
      </c>
      <c r="C83" s="15"/>
      <c r="F83" s="6" t="s">
        <v>180</v>
      </c>
      <c r="G83" s="7" t="s">
        <v>12</v>
      </c>
      <c r="H83" s="15"/>
      <c r="K83" s="6" t="s">
        <v>30</v>
      </c>
      <c r="L83" s="7" t="s">
        <v>12</v>
      </c>
      <c r="M83" s="15"/>
      <c r="P83" s="6" t="s">
        <v>9</v>
      </c>
      <c r="Q83" s="7" t="s">
        <v>12</v>
      </c>
      <c r="R83" s="15"/>
    </row>
    <row r="84" spans="1:18" ht="15.95" customHeight="1" x14ac:dyDescent="0.25">
      <c r="A84" s="6" t="s">
        <v>30</v>
      </c>
      <c r="B84" s="7" t="s">
        <v>12</v>
      </c>
      <c r="C84" s="15"/>
      <c r="F84" s="6" t="s">
        <v>30</v>
      </c>
      <c r="G84" s="7" t="s">
        <v>12</v>
      </c>
      <c r="H84" s="15"/>
      <c r="K84" s="6" t="s">
        <v>19</v>
      </c>
      <c r="L84" s="7" t="s">
        <v>12</v>
      </c>
      <c r="M84" s="15"/>
      <c r="P84" s="6" t="s">
        <v>30</v>
      </c>
      <c r="Q84" s="7" t="s">
        <v>12</v>
      </c>
      <c r="R84" s="15"/>
    </row>
    <row r="85" spans="1:18" ht="15.95" customHeight="1" thickBot="1" x14ac:dyDescent="0.3">
      <c r="A85" s="16" t="s">
        <v>19</v>
      </c>
      <c r="B85" s="23" t="s">
        <v>12</v>
      </c>
      <c r="C85" s="17"/>
      <c r="F85" s="16" t="s">
        <v>19</v>
      </c>
      <c r="G85" s="23" t="s">
        <v>12</v>
      </c>
      <c r="H85" s="17"/>
      <c r="K85" s="16"/>
      <c r="L85" s="23" t="s">
        <v>12</v>
      </c>
      <c r="M85" s="17"/>
      <c r="P85" s="16" t="s">
        <v>19</v>
      </c>
      <c r="Q85" s="23" t="s">
        <v>12</v>
      </c>
      <c r="R85" s="17"/>
    </row>
    <row r="86" spans="1:18" ht="15.95" customHeight="1" thickBot="1" x14ac:dyDescent="0.3"/>
    <row r="87" spans="1:18" ht="15.95" customHeight="1" x14ac:dyDescent="0.25">
      <c r="A87" s="13" t="s">
        <v>119</v>
      </c>
      <c r="B87" s="22" t="s">
        <v>60</v>
      </c>
      <c r="C87" s="14"/>
      <c r="F87" s="13" t="s">
        <v>175</v>
      </c>
      <c r="G87" s="22" t="s">
        <v>60</v>
      </c>
      <c r="H87" s="14"/>
      <c r="K87" s="13" t="s">
        <v>198</v>
      </c>
      <c r="L87" s="22" t="s">
        <v>60</v>
      </c>
      <c r="M87" s="14"/>
      <c r="P87" s="13"/>
      <c r="Q87" s="22" t="s">
        <v>60</v>
      </c>
      <c r="R87" s="14"/>
    </row>
    <row r="88" spans="1:18" ht="15.95" customHeight="1" x14ac:dyDescent="0.25">
      <c r="A88" s="6" t="s">
        <v>9</v>
      </c>
      <c r="B88" s="7" t="s">
        <v>12</v>
      </c>
      <c r="C88" s="15"/>
      <c r="F88" s="6" t="s">
        <v>180</v>
      </c>
      <c r="G88" s="7" t="s">
        <v>12</v>
      </c>
      <c r="H88" s="15"/>
      <c r="K88" s="6" t="s">
        <v>30</v>
      </c>
      <c r="L88" s="7" t="s">
        <v>12</v>
      </c>
      <c r="M88" s="15"/>
      <c r="P88" s="6" t="s">
        <v>9</v>
      </c>
      <c r="Q88" s="7" t="s">
        <v>12</v>
      </c>
      <c r="R88" s="15"/>
    </row>
    <row r="89" spans="1:18" ht="15.95" customHeight="1" x14ac:dyDescent="0.25">
      <c r="A89" s="6" t="s">
        <v>30</v>
      </c>
      <c r="B89" s="7" t="s">
        <v>12</v>
      </c>
      <c r="C89" s="15"/>
      <c r="F89" s="6" t="s">
        <v>30</v>
      </c>
      <c r="G89" s="7" t="s">
        <v>12</v>
      </c>
      <c r="H89" s="15"/>
      <c r="K89" s="6" t="s">
        <v>19</v>
      </c>
      <c r="L89" s="7" t="s">
        <v>12</v>
      </c>
      <c r="M89" s="15"/>
      <c r="P89" s="6" t="s">
        <v>30</v>
      </c>
      <c r="Q89" s="7" t="s">
        <v>12</v>
      </c>
      <c r="R89" s="15"/>
    </row>
    <row r="90" spans="1:18" ht="15.95" customHeight="1" thickBot="1" x14ac:dyDescent="0.3">
      <c r="A90" s="16" t="s">
        <v>19</v>
      </c>
      <c r="B90" s="23" t="s">
        <v>12</v>
      </c>
      <c r="C90" s="17"/>
      <c r="F90" s="16" t="s">
        <v>19</v>
      </c>
      <c r="G90" s="23" t="s">
        <v>12</v>
      </c>
      <c r="H90" s="17"/>
      <c r="K90" s="16"/>
      <c r="L90" s="23" t="s">
        <v>12</v>
      </c>
      <c r="M90" s="17"/>
      <c r="P90" s="16" t="s">
        <v>19</v>
      </c>
      <c r="Q90" s="23" t="s">
        <v>12</v>
      </c>
      <c r="R90" s="17"/>
    </row>
    <row r="91" spans="1:18" ht="15.95" customHeight="1" thickBot="1" x14ac:dyDescent="0.3"/>
    <row r="92" spans="1:18" ht="15.95" customHeight="1" x14ac:dyDescent="0.25">
      <c r="A92" s="13" t="s">
        <v>120</v>
      </c>
      <c r="B92" s="22" t="s">
        <v>60</v>
      </c>
      <c r="C92" s="14"/>
      <c r="F92" s="13" t="s">
        <v>176</v>
      </c>
      <c r="G92" s="22" t="s">
        <v>60</v>
      </c>
      <c r="H92" s="14"/>
      <c r="K92" s="13" t="s">
        <v>199</v>
      </c>
      <c r="L92" s="22" t="s">
        <v>60</v>
      </c>
      <c r="M92" s="14"/>
      <c r="P92" s="13"/>
      <c r="Q92" s="22" t="s">
        <v>60</v>
      </c>
      <c r="R92" s="14"/>
    </row>
    <row r="93" spans="1:18" ht="15.95" customHeight="1" x14ac:dyDescent="0.25">
      <c r="A93" s="6" t="s">
        <v>9</v>
      </c>
      <c r="B93" s="7" t="s">
        <v>12</v>
      </c>
      <c r="C93" s="15"/>
      <c r="F93" s="6" t="s">
        <v>180</v>
      </c>
      <c r="G93" s="7" t="s">
        <v>12</v>
      </c>
      <c r="H93" s="15"/>
      <c r="K93" s="6" t="s">
        <v>30</v>
      </c>
      <c r="L93" s="7" t="s">
        <v>12</v>
      </c>
      <c r="M93" s="15"/>
      <c r="P93" s="6" t="s">
        <v>9</v>
      </c>
      <c r="Q93" s="7" t="s">
        <v>12</v>
      </c>
      <c r="R93" s="15"/>
    </row>
    <row r="94" spans="1:18" ht="15.95" customHeight="1" x14ac:dyDescent="0.25">
      <c r="A94" s="6" t="s">
        <v>30</v>
      </c>
      <c r="B94" s="7" t="s">
        <v>12</v>
      </c>
      <c r="C94" s="15"/>
      <c r="F94" s="6" t="s">
        <v>30</v>
      </c>
      <c r="G94" s="7" t="s">
        <v>12</v>
      </c>
      <c r="H94" s="15"/>
      <c r="K94" s="6" t="s">
        <v>19</v>
      </c>
      <c r="L94" s="7" t="s">
        <v>12</v>
      </c>
      <c r="M94" s="15"/>
      <c r="P94" s="6" t="s">
        <v>30</v>
      </c>
      <c r="Q94" s="7" t="s">
        <v>12</v>
      </c>
      <c r="R94" s="15"/>
    </row>
    <row r="95" spans="1:18" ht="15.95" customHeight="1" thickBot="1" x14ac:dyDescent="0.3">
      <c r="A95" s="16" t="s">
        <v>19</v>
      </c>
      <c r="B95" s="23" t="s">
        <v>12</v>
      </c>
      <c r="C95" s="17"/>
      <c r="F95" s="16" t="s">
        <v>19</v>
      </c>
      <c r="G95" s="23" t="s">
        <v>12</v>
      </c>
      <c r="H95" s="17"/>
      <c r="K95" s="16"/>
      <c r="L95" s="23" t="s">
        <v>12</v>
      </c>
      <c r="M95" s="17"/>
      <c r="P95" s="16" t="s">
        <v>19</v>
      </c>
      <c r="Q95" s="23" t="s">
        <v>12</v>
      </c>
      <c r="R95" s="17"/>
    </row>
    <row r="96" spans="1:18" ht="15.95" customHeight="1" thickBot="1" x14ac:dyDescent="0.3"/>
    <row r="97" spans="1:18" ht="15.95" customHeight="1" x14ac:dyDescent="0.25">
      <c r="A97" s="13" t="s">
        <v>121</v>
      </c>
      <c r="B97" s="22" t="s">
        <v>60</v>
      </c>
      <c r="C97" s="14"/>
      <c r="F97" s="13" t="s">
        <v>177</v>
      </c>
      <c r="G97" s="22" t="s">
        <v>60</v>
      </c>
      <c r="H97" s="14"/>
      <c r="K97" s="13" t="s">
        <v>239</v>
      </c>
      <c r="L97" s="22" t="s">
        <v>60</v>
      </c>
      <c r="M97" s="14"/>
      <c r="P97" s="13"/>
      <c r="Q97" s="22" t="s">
        <v>60</v>
      </c>
      <c r="R97" s="14"/>
    </row>
    <row r="98" spans="1:18" ht="15.95" customHeight="1" x14ac:dyDescent="0.25">
      <c r="A98" s="6" t="s">
        <v>9</v>
      </c>
      <c r="B98" s="7" t="s">
        <v>12</v>
      </c>
      <c r="C98" s="15"/>
      <c r="F98" s="6" t="s">
        <v>180</v>
      </c>
      <c r="G98" s="7" t="s">
        <v>12</v>
      </c>
      <c r="H98" s="15"/>
      <c r="K98" s="6" t="s">
        <v>240</v>
      </c>
      <c r="L98" s="7" t="s">
        <v>12</v>
      </c>
      <c r="M98" s="15"/>
      <c r="P98" s="6" t="s">
        <v>9</v>
      </c>
      <c r="Q98" s="7" t="s">
        <v>12</v>
      </c>
      <c r="R98" s="15"/>
    </row>
    <row r="99" spans="1:18" ht="15.95" customHeight="1" x14ac:dyDescent="0.25">
      <c r="A99" s="6" t="s">
        <v>30</v>
      </c>
      <c r="B99" s="7" t="s">
        <v>12</v>
      </c>
      <c r="C99" s="15"/>
      <c r="F99" s="6" t="s">
        <v>30</v>
      </c>
      <c r="G99" s="7" t="s">
        <v>12</v>
      </c>
      <c r="H99" s="15"/>
      <c r="K99" s="6" t="s">
        <v>30</v>
      </c>
      <c r="L99" s="7" t="s">
        <v>12</v>
      </c>
      <c r="M99" s="15"/>
      <c r="P99" s="6" t="s">
        <v>30</v>
      </c>
      <c r="Q99" s="7" t="s">
        <v>12</v>
      </c>
      <c r="R99" s="15"/>
    </row>
    <row r="100" spans="1:18" ht="15.95" customHeight="1" thickBot="1" x14ac:dyDescent="0.3">
      <c r="A100" s="16" t="s">
        <v>19</v>
      </c>
      <c r="B100" s="23" t="s">
        <v>12</v>
      </c>
      <c r="C100" s="17"/>
      <c r="F100" s="16" t="s">
        <v>19</v>
      </c>
      <c r="G100" s="23" t="s">
        <v>12</v>
      </c>
      <c r="H100" s="17"/>
      <c r="K100" s="16" t="s">
        <v>19</v>
      </c>
      <c r="L100" s="23" t="s">
        <v>12</v>
      </c>
      <c r="M100" s="17"/>
      <c r="P100" s="16" t="s">
        <v>19</v>
      </c>
      <c r="Q100" s="23" t="s">
        <v>12</v>
      </c>
      <c r="R100" s="17"/>
    </row>
    <row r="101" spans="1:18" ht="15.95" customHeight="1" thickBot="1" x14ac:dyDescent="0.3"/>
    <row r="102" spans="1:18" ht="15.95" customHeight="1" x14ac:dyDescent="0.25">
      <c r="A102" s="13" t="s">
        <v>128</v>
      </c>
      <c r="B102" s="22" t="s">
        <v>60</v>
      </c>
      <c r="C102" s="14"/>
      <c r="F102" s="13" t="s">
        <v>178</v>
      </c>
      <c r="G102" s="22" t="s">
        <v>60</v>
      </c>
      <c r="H102" s="14"/>
      <c r="K102" s="13" t="s">
        <v>363</v>
      </c>
      <c r="L102" s="22" t="s">
        <v>60</v>
      </c>
      <c r="M102" s="14"/>
      <c r="P102" s="13"/>
      <c r="Q102" s="22" t="s">
        <v>60</v>
      </c>
      <c r="R102" s="14"/>
    </row>
    <row r="103" spans="1:18" ht="15.95" customHeight="1" x14ac:dyDescent="0.25">
      <c r="A103" s="6" t="s">
        <v>9</v>
      </c>
      <c r="B103" s="7" t="s">
        <v>12</v>
      </c>
      <c r="C103" s="15"/>
      <c r="F103" s="6" t="s">
        <v>180</v>
      </c>
      <c r="G103" s="7" t="s">
        <v>12</v>
      </c>
      <c r="H103" s="15"/>
      <c r="K103" s="6" t="s">
        <v>9</v>
      </c>
      <c r="L103" s="7" t="s">
        <v>12</v>
      </c>
      <c r="M103" s="15"/>
      <c r="P103" s="6" t="s">
        <v>9</v>
      </c>
      <c r="Q103" s="7" t="s">
        <v>12</v>
      </c>
      <c r="R103" s="15"/>
    </row>
    <row r="104" spans="1:18" ht="15.95" customHeight="1" x14ac:dyDescent="0.25">
      <c r="A104" s="6" t="s">
        <v>129</v>
      </c>
      <c r="B104" s="7" t="s">
        <v>12</v>
      </c>
      <c r="C104" s="15"/>
      <c r="F104" s="6" t="s">
        <v>30</v>
      </c>
      <c r="G104" s="7" t="s">
        <v>12</v>
      </c>
      <c r="H104" s="15"/>
      <c r="K104" s="6" t="s">
        <v>30</v>
      </c>
      <c r="L104" s="7" t="s">
        <v>12</v>
      </c>
      <c r="M104" s="15"/>
      <c r="P104" s="6" t="s">
        <v>30</v>
      </c>
      <c r="Q104" s="7" t="s">
        <v>12</v>
      </c>
      <c r="R104" s="15"/>
    </row>
    <row r="105" spans="1:18" ht="15.95" customHeight="1" thickBot="1" x14ac:dyDescent="0.3">
      <c r="A105" s="16" t="s">
        <v>130</v>
      </c>
      <c r="B105" s="23" t="s">
        <v>12</v>
      </c>
      <c r="C105" s="17"/>
      <c r="F105" s="16" t="s">
        <v>19</v>
      </c>
      <c r="G105" s="23" t="s">
        <v>12</v>
      </c>
      <c r="H105" s="17"/>
      <c r="K105" s="16" t="s">
        <v>19</v>
      </c>
      <c r="L105" s="23" t="s">
        <v>12</v>
      </c>
      <c r="M105" s="17"/>
      <c r="P105" s="16" t="s">
        <v>19</v>
      </c>
      <c r="Q105" s="23" t="s">
        <v>12</v>
      </c>
      <c r="R105" s="17"/>
    </row>
    <row r="106" spans="1:18" ht="15.95" customHeight="1" thickBot="1" x14ac:dyDescent="0.3"/>
    <row r="107" spans="1:18" ht="15.95" customHeight="1" x14ac:dyDescent="0.25">
      <c r="A107" s="13" t="s">
        <v>267</v>
      </c>
      <c r="B107" s="22" t="s">
        <v>12</v>
      </c>
      <c r="C107" s="14"/>
      <c r="F107" s="13" t="s">
        <v>179</v>
      </c>
      <c r="G107" s="22" t="s">
        <v>60</v>
      </c>
      <c r="H107" s="14"/>
      <c r="K107" s="13" t="s">
        <v>364</v>
      </c>
      <c r="L107" s="22" t="s">
        <v>60</v>
      </c>
      <c r="M107" s="14"/>
      <c r="P107" s="13"/>
      <c r="Q107" s="22" t="s">
        <v>60</v>
      </c>
      <c r="R107" s="14"/>
    </row>
    <row r="108" spans="1:18" ht="15.95" customHeight="1" x14ac:dyDescent="0.25">
      <c r="A108" s="6" t="s">
        <v>9</v>
      </c>
      <c r="B108" s="7" t="s">
        <v>12</v>
      </c>
      <c r="C108" s="15"/>
      <c r="F108" s="6" t="s">
        <v>180</v>
      </c>
      <c r="G108" s="7" t="s">
        <v>12</v>
      </c>
      <c r="H108" s="15"/>
      <c r="K108" s="6" t="s">
        <v>9</v>
      </c>
      <c r="L108" s="7" t="s">
        <v>12</v>
      </c>
      <c r="M108" s="15"/>
      <c r="P108" s="6" t="s">
        <v>9</v>
      </c>
      <c r="Q108" s="7" t="s">
        <v>12</v>
      </c>
      <c r="R108" s="15"/>
    </row>
    <row r="109" spans="1:18" ht="15.95" customHeight="1" x14ac:dyDescent="0.25">
      <c r="A109" s="6" t="s">
        <v>30</v>
      </c>
      <c r="B109" s="7" t="s">
        <v>12</v>
      </c>
      <c r="C109" s="15"/>
      <c r="F109" s="6" t="s">
        <v>30</v>
      </c>
      <c r="G109" s="7" t="s">
        <v>12</v>
      </c>
      <c r="H109" s="15"/>
      <c r="K109" s="6" t="s">
        <v>30</v>
      </c>
      <c r="L109" s="7" t="s">
        <v>12</v>
      </c>
      <c r="M109" s="15"/>
      <c r="P109" s="6" t="s">
        <v>30</v>
      </c>
      <c r="Q109" s="7" t="s">
        <v>12</v>
      </c>
      <c r="R109" s="15"/>
    </row>
    <row r="110" spans="1:18" ht="15.95" customHeight="1" thickBot="1" x14ac:dyDescent="0.3">
      <c r="A110" s="16" t="s">
        <v>19</v>
      </c>
      <c r="B110" s="23" t="s">
        <v>12</v>
      </c>
      <c r="C110" s="17"/>
      <c r="F110" s="16" t="s">
        <v>19</v>
      </c>
      <c r="G110" s="23" t="s">
        <v>12</v>
      </c>
      <c r="H110" s="17"/>
      <c r="K110" s="16" t="s">
        <v>19</v>
      </c>
      <c r="L110" s="23" t="s">
        <v>12</v>
      </c>
      <c r="M110" s="17"/>
      <c r="P110" s="16" t="s">
        <v>19</v>
      </c>
      <c r="Q110" s="23" t="s">
        <v>12</v>
      </c>
      <c r="R110" s="17"/>
    </row>
    <row r="111" spans="1:18" ht="15.95" customHeight="1" thickBot="1" x14ac:dyDescent="0.3"/>
    <row r="112" spans="1:18" ht="15.95" customHeight="1" x14ac:dyDescent="0.25">
      <c r="A112" s="13"/>
      <c r="B112" s="22" t="s">
        <v>60</v>
      </c>
      <c r="C112" s="14"/>
      <c r="F112" s="13"/>
      <c r="G112" s="22" t="s">
        <v>60</v>
      </c>
      <c r="H112" s="14"/>
      <c r="K112" s="13"/>
      <c r="L112" s="22" t="s">
        <v>60</v>
      </c>
      <c r="M112" s="14"/>
      <c r="P112" s="13"/>
      <c r="Q112" s="22" t="s">
        <v>60</v>
      </c>
      <c r="R112" s="14"/>
    </row>
    <row r="113" spans="1:18" ht="15.95" customHeight="1" x14ac:dyDescent="0.25">
      <c r="A113" s="6" t="s">
        <v>9</v>
      </c>
      <c r="B113" s="7" t="s">
        <v>12</v>
      </c>
      <c r="C113" s="15"/>
      <c r="F113" s="6" t="s">
        <v>9</v>
      </c>
      <c r="G113" s="7" t="s">
        <v>12</v>
      </c>
      <c r="H113" s="15"/>
      <c r="K113" s="6" t="s">
        <v>9</v>
      </c>
      <c r="L113" s="7" t="s">
        <v>12</v>
      </c>
      <c r="M113" s="15"/>
      <c r="P113" s="6" t="s">
        <v>9</v>
      </c>
      <c r="Q113" s="7" t="s">
        <v>12</v>
      </c>
      <c r="R113" s="15"/>
    </row>
    <row r="114" spans="1:18" ht="15.95" customHeight="1" x14ac:dyDescent="0.25">
      <c r="A114" s="6" t="s">
        <v>30</v>
      </c>
      <c r="B114" s="7" t="s">
        <v>12</v>
      </c>
      <c r="C114" s="15"/>
      <c r="F114" s="6" t="s">
        <v>30</v>
      </c>
      <c r="G114" s="7" t="s">
        <v>12</v>
      </c>
      <c r="H114" s="15"/>
      <c r="K114" s="6" t="s">
        <v>30</v>
      </c>
      <c r="L114" s="7" t="s">
        <v>12</v>
      </c>
      <c r="M114" s="15"/>
      <c r="P114" s="6" t="s">
        <v>30</v>
      </c>
      <c r="Q114" s="7" t="s">
        <v>12</v>
      </c>
      <c r="R114" s="15"/>
    </row>
    <row r="115" spans="1:18" ht="15.95" customHeight="1" thickBot="1" x14ac:dyDescent="0.3">
      <c r="A115" s="16" t="s">
        <v>19</v>
      </c>
      <c r="B115" s="23" t="s">
        <v>12</v>
      </c>
      <c r="C115" s="17"/>
      <c r="F115" s="16" t="s">
        <v>19</v>
      </c>
      <c r="G115" s="23" t="s">
        <v>12</v>
      </c>
      <c r="H115" s="17"/>
      <c r="K115" s="16" t="s">
        <v>19</v>
      </c>
      <c r="L115" s="23" t="s">
        <v>12</v>
      </c>
      <c r="M115" s="17"/>
      <c r="P115" s="16" t="s">
        <v>19</v>
      </c>
      <c r="Q115" s="23" t="s">
        <v>12</v>
      </c>
      <c r="R115" s="17"/>
    </row>
    <row r="116" spans="1:18" ht="15.95" customHeight="1" thickBot="1" x14ac:dyDescent="0.3"/>
    <row r="117" spans="1:18" ht="15.95" customHeight="1" x14ac:dyDescent="0.25">
      <c r="A117" s="13"/>
      <c r="B117" s="22" t="s">
        <v>60</v>
      </c>
      <c r="C117" s="14"/>
      <c r="F117" s="13"/>
      <c r="G117" s="22" t="s">
        <v>60</v>
      </c>
      <c r="H117" s="14"/>
      <c r="K117" s="13"/>
      <c r="L117" s="22" t="s">
        <v>60</v>
      </c>
      <c r="M117" s="14"/>
      <c r="P117" s="13"/>
      <c r="Q117" s="22" t="s">
        <v>60</v>
      </c>
      <c r="R117" s="14"/>
    </row>
    <row r="118" spans="1:18" ht="15.95" customHeight="1" x14ac:dyDescent="0.25">
      <c r="A118" s="6" t="s">
        <v>9</v>
      </c>
      <c r="B118" s="7" t="s">
        <v>12</v>
      </c>
      <c r="C118" s="15"/>
      <c r="F118" s="6" t="s">
        <v>9</v>
      </c>
      <c r="G118" s="7" t="s">
        <v>12</v>
      </c>
      <c r="H118" s="15"/>
      <c r="K118" s="6" t="s">
        <v>9</v>
      </c>
      <c r="L118" s="7" t="s">
        <v>12</v>
      </c>
      <c r="M118" s="15"/>
      <c r="P118" s="6" t="s">
        <v>9</v>
      </c>
      <c r="Q118" s="7" t="s">
        <v>12</v>
      </c>
      <c r="R118" s="15"/>
    </row>
    <row r="119" spans="1:18" ht="15.95" customHeight="1" x14ac:dyDescent="0.25">
      <c r="A119" s="6" t="s">
        <v>30</v>
      </c>
      <c r="B119" s="7" t="s">
        <v>12</v>
      </c>
      <c r="C119" s="15"/>
      <c r="F119" s="6" t="s">
        <v>30</v>
      </c>
      <c r="G119" s="7" t="s">
        <v>12</v>
      </c>
      <c r="H119" s="15"/>
      <c r="K119" s="6" t="s">
        <v>30</v>
      </c>
      <c r="L119" s="7" t="s">
        <v>12</v>
      </c>
      <c r="M119" s="15"/>
      <c r="P119" s="6" t="s">
        <v>30</v>
      </c>
      <c r="Q119" s="7" t="s">
        <v>12</v>
      </c>
      <c r="R119" s="15"/>
    </row>
    <row r="120" spans="1:18" ht="15.95" customHeight="1" thickBot="1" x14ac:dyDescent="0.3">
      <c r="A120" s="16" t="s">
        <v>19</v>
      </c>
      <c r="B120" s="23" t="s">
        <v>12</v>
      </c>
      <c r="C120" s="17"/>
      <c r="F120" s="16" t="s">
        <v>19</v>
      </c>
      <c r="G120" s="23" t="s">
        <v>12</v>
      </c>
      <c r="H120" s="17"/>
      <c r="K120" s="16" t="s">
        <v>19</v>
      </c>
      <c r="L120" s="23" t="s">
        <v>12</v>
      </c>
      <c r="M120" s="17"/>
      <c r="P120" s="16" t="s">
        <v>19</v>
      </c>
      <c r="Q120" s="23" t="s">
        <v>12</v>
      </c>
      <c r="R120" s="17"/>
    </row>
    <row r="121" spans="1:18" ht="15.95" customHeight="1" thickBot="1" x14ac:dyDescent="0.3"/>
    <row r="122" spans="1:18" ht="15.95" customHeight="1" x14ac:dyDescent="0.25">
      <c r="A122" s="13"/>
      <c r="B122" s="22" t="s">
        <v>60</v>
      </c>
      <c r="C122" s="14"/>
      <c r="F122" s="13"/>
      <c r="G122" s="22" t="s">
        <v>60</v>
      </c>
      <c r="H122" s="14"/>
      <c r="K122" s="13"/>
      <c r="L122" s="22" t="s">
        <v>60</v>
      </c>
      <c r="M122" s="14"/>
      <c r="P122" s="13"/>
      <c r="Q122" s="22" t="s">
        <v>60</v>
      </c>
      <c r="R122" s="14"/>
    </row>
    <row r="123" spans="1:18" ht="15.95" customHeight="1" x14ac:dyDescent="0.25">
      <c r="A123" s="6" t="s">
        <v>9</v>
      </c>
      <c r="B123" s="7" t="s">
        <v>12</v>
      </c>
      <c r="C123" s="15"/>
      <c r="F123" s="6" t="s">
        <v>9</v>
      </c>
      <c r="G123" s="7" t="s">
        <v>12</v>
      </c>
      <c r="H123" s="15"/>
      <c r="K123" s="6" t="s">
        <v>9</v>
      </c>
      <c r="L123" s="7" t="s">
        <v>12</v>
      </c>
      <c r="M123" s="15"/>
      <c r="P123" s="6" t="s">
        <v>9</v>
      </c>
      <c r="Q123" s="7" t="s">
        <v>12</v>
      </c>
      <c r="R123" s="15"/>
    </row>
    <row r="124" spans="1:18" ht="15.95" customHeight="1" x14ac:dyDescent="0.25">
      <c r="A124" s="6" t="s">
        <v>30</v>
      </c>
      <c r="B124" s="7" t="s">
        <v>12</v>
      </c>
      <c r="C124" s="15"/>
      <c r="F124" s="6" t="s">
        <v>30</v>
      </c>
      <c r="G124" s="7" t="s">
        <v>12</v>
      </c>
      <c r="H124" s="15"/>
      <c r="K124" s="6" t="s">
        <v>30</v>
      </c>
      <c r="L124" s="7" t="s">
        <v>12</v>
      </c>
      <c r="M124" s="15"/>
      <c r="P124" s="6" t="s">
        <v>30</v>
      </c>
      <c r="Q124" s="7" t="s">
        <v>12</v>
      </c>
      <c r="R124" s="15"/>
    </row>
    <row r="125" spans="1:18" ht="15.95" customHeight="1" thickBot="1" x14ac:dyDescent="0.3">
      <c r="A125" s="16" t="s">
        <v>19</v>
      </c>
      <c r="B125" s="23" t="s">
        <v>12</v>
      </c>
      <c r="C125" s="17"/>
      <c r="F125" s="16" t="s">
        <v>19</v>
      </c>
      <c r="G125" s="23" t="s">
        <v>12</v>
      </c>
      <c r="H125" s="17"/>
      <c r="K125" s="16" t="s">
        <v>19</v>
      </c>
      <c r="L125" s="23" t="s">
        <v>12</v>
      </c>
      <c r="M125" s="17"/>
      <c r="P125" s="16" t="s">
        <v>19</v>
      </c>
      <c r="Q125" s="23" t="s">
        <v>12</v>
      </c>
      <c r="R125" s="17"/>
    </row>
    <row r="126" spans="1:18" ht="15.95" customHeight="1" thickBot="1" x14ac:dyDescent="0.3"/>
    <row r="127" spans="1:18" ht="15.95" customHeight="1" x14ac:dyDescent="0.25">
      <c r="A127" s="13"/>
      <c r="B127" s="22" t="s">
        <v>60</v>
      </c>
      <c r="C127" s="14"/>
      <c r="F127" s="13"/>
      <c r="G127" s="22" t="s">
        <v>60</v>
      </c>
      <c r="H127" s="14"/>
      <c r="K127" s="13"/>
      <c r="L127" s="22" t="s">
        <v>60</v>
      </c>
      <c r="M127" s="14"/>
      <c r="P127" s="13"/>
      <c r="Q127" s="22" t="s">
        <v>60</v>
      </c>
      <c r="R127" s="14"/>
    </row>
    <row r="128" spans="1:18" ht="15.95" customHeight="1" x14ac:dyDescent="0.25">
      <c r="A128" s="6" t="s">
        <v>9</v>
      </c>
      <c r="B128" s="7" t="s">
        <v>12</v>
      </c>
      <c r="C128" s="15"/>
      <c r="F128" s="6" t="s">
        <v>9</v>
      </c>
      <c r="G128" s="7" t="s">
        <v>12</v>
      </c>
      <c r="H128" s="15"/>
      <c r="K128" s="6" t="s">
        <v>9</v>
      </c>
      <c r="L128" s="7" t="s">
        <v>12</v>
      </c>
      <c r="M128" s="15"/>
      <c r="P128" s="6" t="s">
        <v>9</v>
      </c>
      <c r="Q128" s="7" t="s">
        <v>12</v>
      </c>
      <c r="R128" s="15"/>
    </row>
    <row r="129" spans="1:18" ht="15.95" customHeight="1" x14ac:dyDescent="0.25">
      <c r="A129" s="6" t="s">
        <v>30</v>
      </c>
      <c r="B129" s="7" t="s">
        <v>12</v>
      </c>
      <c r="C129" s="15"/>
      <c r="F129" s="6" t="s">
        <v>30</v>
      </c>
      <c r="G129" s="7" t="s">
        <v>12</v>
      </c>
      <c r="H129" s="15"/>
      <c r="K129" s="6" t="s">
        <v>30</v>
      </c>
      <c r="L129" s="7" t="s">
        <v>12</v>
      </c>
      <c r="M129" s="15"/>
      <c r="P129" s="6" t="s">
        <v>30</v>
      </c>
      <c r="Q129" s="7" t="s">
        <v>12</v>
      </c>
      <c r="R129" s="15"/>
    </row>
    <row r="130" spans="1:18" ht="15.95" customHeight="1" thickBot="1" x14ac:dyDescent="0.3">
      <c r="A130" s="16" t="s">
        <v>19</v>
      </c>
      <c r="B130" s="23" t="s">
        <v>12</v>
      </c>
      <c r="C130" s="17"/>
      <c r="F130" s="16" t="s">
        <v>19</v>
      </c>
      <c r="G130" s="23" t="s">
        <v>12</v>
      </c>
      <c r="H130" s="17"/>
      <c r="K130" s="16" t="s">
        <v>19</v>
      </c>
      <c r="L130" s="23" t="s">
        <v>12</v>
      </c>
      <c r="M130" s="17"/>
      <c r="P130" s="16" t="s">
        <v>19</v>
      </c>
      <c r="Q130" s="23" t="s">
        <v>12</v>
      </c>
      <c r="R130" s="17"/>
    </row>
    <row r="131" spans="1:18" ht="15.95" customHeight="1" thickBot="1" x14ac:dyDescent="0.3"/>
    <row r="132" spans="1:18" ht="15.95" customHeight="1" x14ac:dyDescent="0.25">
      <c r="A132" s="13"/>
      <c r="B132" s="22" t="s">
        <v>60</v>
      </c>
      <c r="C132" s="14"/>
      <c r="F132" s="13"/>
      <c r="G132" s="22" t="s">
        <v>60</v>
      </c>
      <c r="H132" s="14"/>
      <c r="K132" s="13"/>
      <c r="L132" s="22" t="s">
        <v>60</v>
      </c>
      <c r="M132" s="14"/>
      <c r="P132" s="13"/>
      <c r="Q132" s="22" t="s">
        <v>60</v>
      </c>
      <c r="R132" s="14"/>
    </row>
    <row r="133" spans="1:18" ht="15.95" customHeight="1" x14ac:dyDescent="0.25">
      <c r="A133" s="6" t="s">
        <v>9</v>
      </c>
      <c r="B133" s="7" t="s">
        <v>12</v>
      </c>
      <c r="C133" s="15"/>
      <c r="F133" s="6" t="s">
        <v>9</v>
      </c>
      <c r="G133" s="7" t="s">
        <v>12</v>
      </c>
      <c r="H133" s="15"/>
      <c r="K133" s="6" t="s">
        <v>9</v>
      </c>
      <c r="L133" s="7" t="s">
        <v>12</v>
      </c>
      <c r="M133" s="15"/>
      <c r="P133" s="6" t="s">
        <v>9</v>
      </c>
      <c r="Q133" s="7" t="s">
        <v>12</v>
      </c>
      <c r="R133" s="15"/>
    </row>
    <row r="134" spans="1:18" ht="15.95" customHeight="1" x14ac:dyDescent="0.25">
      <c r="A134" s="6" t="s">
        <v>30</v>
      </c>
      <c r="B134" s="7" t="s">
        <v>12</v>
      </c>
      <c r="C134" s="15"/>
      <c r="F134" s="6" t="s">
        <v>30</v>
      </c>
      <c r="G134" s="7" t="s">
        <v>12</v>
      </c>
      <c r="H134" s="15"/>
      <c r="K134" s="6" t="s">
        <v>30</v>
      </c>
      <c r="L134" s="7" t="s">
        <v>12</v>
      </c>
      <c r="M134" s="15"/>
      <c r="P134" s="6" t="s">
        <v>30</v>
      </c>
      <c r="Q134" s="7" t="s">
        <v>12</v>
      </c>
      <c r="R134" s="15"/>
    </row>
    <row r="135" spans="1:18" ht="15.95" customHeight="1" thickBot="1" x14ac:dyDescent="0.3">
      <c r="A135" s="16" t="s">
        <v>19</v>
      </c>
      <c r="B135" s="23" t="s">
        <v>12</v>
      </c>
      <c r="C135" s="17"/>
      <c r="F135" s="16" t="s">
        <v>19</v>
      </c>
      <c r="G135" s="23" t="s">
        <v>12</v>
      </c>
      <c r="H135" s="17"/>
      <c r="K135" s="16" t="s">
        <v>19</v>
      </c>
      <c r="L135" s="23" t="s">
        <v>12</v>
      </c>
      <c r="M135" s="17"/>
      <c r="P135" s="16" t="s">
        <v>19</v>
      </c>
      <c r="Q135" s="23" t="s">
        <v>12</v>
      </c>
      <c r="R135" s="17"/>
    </row>
    <row r="136" spans="1:18" ht="15.95" customHeight="1" thickBot="1" x14ac:dyDescent="0.3"/>
    <row r="137" spans="1:18" ht="15.95" customHeight="1" x14ac:dyDescent="0.25">
      <c r="A137" s="13"/>
      <c r="B137" s="22" t="s">
        <v>60</v>
      </c>
      <c r="C137" s="14"/>
      <c r="F137" s="13"/>
      <c r="G137" s="22" t="s">
        <v>60</v>
      </c>
      <c r="H137" s="14"/>
      <c r="K137" s="13"/>
      <c r="L137" s="22" t="s">
        <v>60</v>
      </c>
      <c r="M137" s="14"/>
      <c r="P137" s="13"/>
      <c r="Q137" s="22" t="s">
        <v>60</v>
      </c>
      <c r="R137" s="14"/>
    </row>
    <row r="138" spans="1:18" ht="15.95" customHeight="1" x14ac:dyDescent="0.25">
      <c r="A138" s="6" t="s">
        <v>9</v>
      </c>
      <c r="B138" s="7" t="s">
        <v>12</v>
      </c>
      <c r="C138" s="15"/>
      <c r="F138" s="6" t="s">
        <v>9</v>
      </c>
      <c r="G138" s="7" t="s">
        <v>12</v>
      </c>
      <c r="H138" s="15"/>
      <c r="K138" s="6" t="s">
        <v>9</v>
      </c>
      <c r="L138" s="7" t="s">
        <v>12</v>
      </c>
      <c r="M138" s="15"/>
      <c r="P138" s="6" t="s">
        <v>9</v>
      </c>
      <c r="Q138" s="7" t="s">
        <v>12</v>
      </c>
      <c r="R138" s="15"/>
    </row>
    <row r="139" spans="1:18" ht="15.95" customHeight="1" x14ac:dyDescent="0.25">
      <c r="A139" s="6" t="s">
        <v>30</v>
      </c>
      <c r="B139" s="7" t="s">
        <v>12</v>
      </c>
      <c r="C139" s="15"/>
      <c r="F139" s="6" t="s">
        <v>30</v>
      </c>
      <c r="G139" s="7" t="s">
        <v>12</v>
      </c>
      <c r="H139" s="15"/>
      <c r="K139" s="6" t="s">
        <v>30</v>
      </c>
      <c r="L139" s="7" t="s">
        <v>12</v>
      </c>
      <c r="M139" s="15"/>
      <c r="P139" s="6" t="s">
        <v>30</v>
      </c>
      <c r="Q139" s="7" t="s">
        <v>12</v>
      </c>
      <c r="R139" s="15"/>
    </row>
    <row r="140" spans="1:18" ht="15.95" customHeight="1" thickBot="1" x14ac:dyDescent="0.3">
      <c r="A140" s="16" t="s">
        <v>19</v>
      </c>
      <c r="B140" s="23" t="s">
        <v>12</v>
      </c>
      <c r="C140" s="17"/>
      <c r="F140" s="16" t="s">
        <v>19</v>
      </c>
      <c r="G140" s="23" t="s">
        <v>12</v>
      </c>
      <c r="H140" s="17"/>
      <c r="K140" s="16" t="s">
        <v>19</v>
      </c>
      <c r="L140" s="23" t="s">
        <v>12</v>
      </c>
      <c r="M140" s="17"/>
      <c r="P140" s="16" t="s">
        <v>19</v>
      </c>
      <c r="Q140" s="23" t="s">
        <v>12</v>
      </c>
      <c r="R140" s="17"/>
    </row>
    <row r="141" spans="1:18" ht="15.95" customHeight="1" thickBot="1" x14ac:dyDescent="0.3"/>
    <row r="142" spans="1:18" ht="15.95" customHeight="1" x14ac:dyDescent="0.25">
      <c r="A142" s="13"/>
      <c r="B142" s="22" t="s">
        <v>60</v>
      </c>
      <c r="C142" s="14"/>
      <c r="F142" s="13"/>
      <c r="G142" s="22" t="s">
        <v>60</v>
      </c>
      <c r="H142" s="14"/>
      <c r="K142" s="13"/>
      <c r="L142" s="22" t="s">
        <v>60</v>
      </c>
      <c r="M142" s="14"/>
      <c r="P142" s="13"/>
      <c r="Q142" s="22" t="s">
        <v>60</v>
      </c>
      <c r="R142" s="14"/>
    </row>
    <row r="143" spans="1:18" ht="15.95" customHeight="1" x14ac:dyDescent="0.25">
      <c r="A143" s="6" t="s">
        <v>9</v>
      </c>
      <c r="B143" s="7" t="s">
        <v>12</v>
      </c>
      <c r="C143" s="15"/>
      <c r="F143" s="6" t="s">
        <v>9</v>
      </c>
      <c r="G143" s="7" t="s">
        <v>12</v>
      </c>
      <c r="H143" s="15"/>
      <c r="K143" s="6" t="s">
        <v>9</v>
      </c>
      <c r="L143" s="7" t="s">
        <v>12</v>
      </c>
      <c r="M143" s="15"/>
      <c r="P143" s="6" t="s">
        <v>9</v>
      </c>
      <c r="Q143" s="7" t="s">
        <v>12</v>
      </c>
      <c r="R143" s="15"/>
    </row>
    <row r="144" spans="1:18" ht="15.95" customHeight="1" x14ac:dyDescent="0.25">
      <c r="A144" s="6" t="s">
        <v>30</v>
      </c>
      <c r="B144" s="7" t="s">
        <v>12</v>
      </c>
      <c r="C144" s="15"/>
      <c r="F144" s="6" t="s">
        <v>30</v>
      </c>
      <c r="G144" s="7" t="s">
        <v>12</v>
      </c>
      <c r="H144" s="15"/>
      <c r="K144" s="6" t="s">
        <v>30</v>
      </c>
      <c r="L144" s="7" t="s">
        <v>12</v>
      </c>
      <c r="M144" s="15"/>
      <c r="P144" s="6" t="s">
        <v>30</v>
      </c>
      <c r="Q144" s="7" t="s">
        <v>12</v>
      </c>
      <c r="R144" s="15"/>
    </row>
    <row r="145" spans="1:18" ht="15.95" customHeight="1" thickBot="1" x14ac:dyDescent="0.3">
      <c r="A145" s="16" t="s">
        <v>19</v>
      </c>
      <c r="B145" s="23" t="s">
        <v>12</v>
      </c>
      <c r="C145" s="17"/>
      <c r="F145" s="16" t="s">
        <v>19</v>
      </c>
      <c r="G145" s="23" t="s">
        <v>12</v>
      </c>
      <c r="H145" s="17"/>
      <c r="K145" s="16" t="s">
        <v>19</v>
      </c>
      <c r="L145" s="23" t="s">
        <v>12</v>
      </c>
      <c r="M145" s="17"/>
      <c r="P145" s="16" t="s">
        <v>19</v>
      </c>
      <c r="Q145" s="23" t="s">
        <v>12</v>
      </c>
      <c r="R145" s="17"/>
    </row>
    <row r="146" spans="1:18" ht="15.95" customHeight="1" thickBot="1" x14ac:dyDescent="0.3"/>
    <row r="147" spans="1:18" ht="15.95" customHeight="1" x14ac:dyDescent="0.25">
      <c r="A147" s="13"/>
      <c r="B147" s="22" t="s">
        <v>60</v>
      </c>
      <c r="C147" s="14"/>
      <c r="F147" s="13"/>
      <c r="G147" s="22" t="s">
        <v>60</v>
      </c>
      <c r="H147" s="14"/>
      <c r="K147" s="13"/>
      <c r="L147" s="22" t="s">
        <v>60</v>
      </c>
      <c r="M147" s="14"/>
      <c r="P147" s="13"/>
      <c r="Q147" s="22" t="s">
        <v>60</v>
      </c>
      <c r="R147" s="14"/>
    </row>
    <row r="148" spans="1:18" ht="15.95" customHeight="1" x14ac:dyDescent="0.25">
      <c r="A148" s="6" t="s">
        <v>9</v>
      </c>
      <c r="B148" s="7" t="s">
        <v>12</v>
      </c>
      <c r="C148" s="15"/>
      <c r="F148" s="6" t="s">
        <v>9</v>
      </c>
      <c r="G148" s="7" t="s">
        <v>12</v>
      </c>
      <c r="H148" s="15"/>
      <c r="K148" s="6" t="s">
        <v>9</v>
      </c>
      <c r="L148" s="7" t="s">
        <v>12</v>
      </c>
      <c r="M148" s="15"/>
      <c r="P148" s="6" t="s">
        <v>9</v>
      </c>
      <c r="Q148" s="7" t="s">
        <v>12</v>
      </c>
      <c r="R148" s="15"/>
    </row>
    <row r="149" spans="1:18" ht="15.95" customHeight="1" x14ac:dyDescent="0.25">
      <c r="A149" s="6" t="s">
        <v>30</v>
      </c>
      <c r="B149" s="7" t="s">
        <v>12</v>
      </c>
      <c r="C149" s="15"/>
      <c r="F149" s="6" t="s">
        <v>30</v>
      </c>
      <c r="G149" s="7" t="s">
        <v>12</v>
      </c>
      <c r="H149" s="15"/>
      <c r="K149" s="6" t="s">
        <v>30</v>
      </c>
      <c r="L149" s="7" t="s">
        <v>12</v>
      </c>
      <c r="M149" s="15"/>
      <c r="P149" s="6" t="s">
        <v>30</v>
      </c>
      <c r="Q149" s="7" t="s">
        <v>12</v>
      </c>
      <c r="R149" s="15"/>
    </row>
    <row r="150" spans="1:18" ht="15.95" customHeight="1" thickBot="1" x14ac:dyDescent="0.3">
      <c r="A150" s="16" t="s">
        <v>19</v>
      </c>
      <c r="B150" s="23" t="s">
        <v>12</v>
      </c>
      <c r="C150" s="17"/>
      <c r="F150" s="16" t="s">
        <v>19</v>
      </c>
      <c r="G150" s="23" t="s">
        <v>12</v>
      </c>
      <c r="H150" s="17"/>
      <c r="K150" s="16" t="s">
        <v>19</v>
      </c>
      <c r="L150" s="23" t="s">
        <v>12</v>
      </c>
      <c r="M150" s="17"/>
      <c r="P150" s="16" t="s">
        <v>19</v>
      </c>
      <c r="Q150" s="23" t="s">
        <v>12</v>
      </c>
      <c r="R150" s="17"/>
    </row>
    <row r="151" spans="1:18" ht="15.95" customHeight="1" thickBot="1" x14ac:dyDescent="0.3"/>
    <row r="152" spans="1:18" ht="15.95" customHeight="1" x14ac:dyDescent="0.25">
      <c r="A152" s="13"/>
      <c r="B152" s="22" t="s">
        <v>60</v>
      </c>
      <c r="C152" s="14"/>
      <c r="F152" s="13"/>
      <c r="G152" s="22" t="s">
        <v>60</v>
      </c>
      <c r="H152" s="14"/>
      <c r="K152" s="13"/>
      <c r="L152" s="22" t="s">
        <v>60</v>
      </c>
      <c r="M152" s="14"/>
      <c r="P152" s="13"/>
      <c r="Q152" s="22" t="s">
        <v>60</v>
      </c>
      <c r="R152" s="14"/>
    </row>
    <row r="153" spans="1:18" ht="15.95" customHeight="1" x14ac:dyDescent="0.25">
      <c r="A153" s="6" t="s">
        <v>9</v>
      </c>
      <c r="B153" s="7" t="s">
        <v>12</v>
      </c>
      <c r="C153" s="15"/>
      <c r="F153" s="6" t="s">
        <v>9</v>
      </c>
      <c r="G153" s="7" t="s">
        <v>12</v>
      </c>
      <c r="H153" s="15"/>
      <c r="K153" s="6" t="s">
        <v>9</v>
      </c>
      <c r="L153" s="7" t="s">
        <v>12</v>
      </c>
      <c r="M153" s="15"/>
      <c r="P153" s="6" t="s">
        <v>9</v>
      </c>
      <c r="Q153" s="7" t="s">
        <v>12</v>
      </c>
      <c r="R153" s="15"/>
    </row>
    <row r="154" spans="1:18" ht="15.95" customHeight="1" x14ac:dyDescent="0.25">
      <c r="A154" s="6" t="s">
        <v>30</v>
      </c>
      <c r="B154" s="7" t="s">
        <v>12</v>
      </c>
      <c r="C154" s="15"/>
      <c r="F154" s="6" t="s">
        <v>30</v>
      </c>
      <c r="G154" s="7" t="s">
        <v>12</v>
      </c>
      <c r="H154" s="15"/>
      <c r="K154" s="6" t="s">
        <v>30</v>
      </c>
      <c r="L154" s="7" t="s">
        <v>12</v>
      </c>
      <c r="M154" s="15"/>
      <c r="P154" s="6" t="s">
        <v>30</v>
      </c>
      <c r="Q154" s="7" t="s">
        <v>12</v>
      </c>
      <c r="R154" s="15"/>
    </row>
    <row r="155" spans="1:18" ht="15.95" customHeight="1" thickBot="1" x14ac:dyDescent="0.3">
      <c r="A155" s="16" t="s">
        <v>19</v>
      </c>
      <c r="B155" s="23" t="s">
        <v>12</v>
      </c>
      <c r="C155" s="17"/>
      <c r="F155" s="16" t="s">
        <v>19</v>
      </c>
      <c r="G155" s="23" t="s">
        <v>12</v>
      </c>
      <c r="H155" s="17"/>
      <c r="K155" s="16" t="s">
        <v>19</v>
      </c>
      <c r="L155" s="23" t="s">
        <v>12</v>
      </c>
      <c r="M155" s="17"/>
      <c r="P155" s="16" t="s">
        <v>19</v>
      </c>
      <c r="Q155" s="23" t="s">
        <v>12</v>
      </c>
      <c r="R155" s="17"/>
    </row>
    <row r="156" spans="1:18" ht="15.95" customHeight="1" thickBot="1" x14ac:dyDescent="0.3"/>
    <row r="157" spans="1:18" ht="15.95" customHeight="1" x14ac:dyDescent="0.25">
      <c r="A157" s="13"/>
      <c r="B157" s="22" t="s">
        <v>60</v>
      </c>
      <c r="C157" s="14"/>
      <c r="F157" s="13"/>
      <c r="G157" s="22" t="s">
        <v>60</v>
      </c>
      <c r="H157" s="14"/>
      <c r="K157" s="13"/>
      <c r="L157" s="22" t="s">
        <v>60</v>
      </c>
      <c r="M157" s="14"/>
      <c r="P157" s="13"/>
      <c r="Q157" s="22" t="s">
        <v>60</v>
      </c>
      <c r="R157" s="14"/>
    </row>
    <row r="158" spans="1:18" ht="15.95" customHeight="1" x14ac:dyDescent="0.25">
      <c r="A158" s="6" t="s">
        <v>9</v>
      </c>
      <c r="B158" s="7" t="s">
        <v>12</v>
      </c>
      <c r="C158" s="15"/>
      <c r="F158" s="6" t="s">
        <v>9</v>
      </c>
      <c r="G158" s="7" t="s">
        <v>12</v>
      </c>
      <c r="H158" s="15"/>
      <c r="K158" s="6" t="s">
        <v>9</v>
      </c>
      <c r="L158" s="7" t="s">
        <v>12</v>
      </c>
      <c r="M158" s="15"/>
      <c r="P158" s="6" t="s">
        <v>9</v>
      </c>
      <c r="Q158" s="7" t="s">
        <v>12</v>
      </c>
      <c r="R158" s="15"/>
    </row>
    <row r="159" spans="1:18" ht="15.95" customHeight="1" x14ac:dyDescent="0.25">
      <c r="A159" s="6" t="s">
        <v>30</v>
      </c>
      <c r="B159" s="7" t="s">
        <v>12</v>
      </c>
      <c r="C159" s="15"/>
      <c r="F159" s="6" t="s">
        <v>30</v>
      </c>
      <c r="G159" s="7" t="s">
        <v>12</v>
      </c>
      <c r="H159" s="15"/>
      <c r="K159" s="6" t="s">
        <v>30</v>
      </c>
      <c r="L159" s="7" t="s">
        <v>12</v>
      </c>
      <c r="M159" s="15"/>
      <c r="P159" s="6" t="s">
        <v>30</v>
      </c>
      <c r="Q159" s="7" t="s">
        <v>12</v>
      </c>
      <c r="R159" s="15"/>
    </row>
    <row r="160" spans="1:18" ht="15.95" customHeight="1" thickBot="1" x14ac:dyDescent="0.3">
      <c r="A160" s="16" t="s">
        <v>19</v>
      </c>
      <c r="B160" s="23" t="s">
        <v>12</v>
      </c>
      <c r="C160" s="17"/>
      <c r="F160" s="16" t="s">
        <v>19</v>
      </c>
      <c r="G160" s="23" t="s">
        <v>12</v>
      </c>
      <c r="H160" s="17"/>
      <c r="K160" s="16" t="s">
        <v>19</v>
      </c>
      <c r="L160" s="23" t="s">
        <v>12</v>
      </c>
      <c r="M160" s="17"/>
      <c r="P160" s="16" t="s">
        <v>19</v>
      </c>
      <c r="Q160" s="23" t="s">
        <v>12</v>
      </c>
      <c r="R160" s="17"/>
    </row>
    <row r="161" spans="1:18" ht="15.95" customHeight="1" thickBot="1" x14ac:dyDescent="0.3"/>
    <row r="162" spans="1:18" ht="15.95" customHeight="1" x14ac:dyDescent="0.25">
      <c r="A162" s="13"/>
      <c r="B162" s="22" t="s">
        <v>60</v>
      </c>
      <c r="C162" s="14"/>
      <c r="F162" s="13"/>
      <c r="G162" s="22" t="s">
        <v>60</v>
      </c>
      <c r="H162" s="14"/>
      <c r="K162" s="13"/>
      <c r="L162" s="22" t="s">
        <v>60</v>
      </c>
      <c r="M162" s="14"/>
      <c r="P162" s="13"/>
      <c r="Q162" s="22" t="s">
        <v>60</v>
      </c>
      <c r="R162" s="14"/>
    </row>
    <row r="163" spans="1:18" ht="15.95" customHeight="1" x14ac:dyDescent="0.25">
      <c r="A163" s="6" t="s">
        <v>9</v>
      </c>
      <c r="B163" s="7" t="s">
        <v>12</v>
      </c>
      <c r="C163" s="15"/>
      <c r="F163" s="6" t="s">
        <v>9</v>
      </c>
      <c r="G163" s="7" t="s">
        <v>12</v>
      </c>
      <c r="H163" s="15"/>
      <c r="K163" s="6" t="s">
        <v>9</v>
      </c>
      <c r="L163" s="7" t="s">
        <v>12</v>
      </c>
      <c r="M163" s="15"/>
      <c r="P163" s="6" t="s">
        <v>9</v>
      </c>
      <c r="Q163" s="7" t="s">
        <v>12</v>
      </c>
      <c r="R163" s="15"/>
    </row>
    <row r="164" spans="1:18" ht="15.95" customHeight="1" x14ac:dyDescent="0.25">
      <c r="A164" s="6" t="s">
        <v>30</v>
      </c>
      <c r="B164" s="7" t="s">
        <v>12</v>
      </c>
      <c r="C164" s="15"/>
      <c r="F164" s="6" t="s">
        <v>30</v>
      </c>
      <c r="G164" s="7" t="s">
        <v>12</v>
      </c>
      <c r="H164" s="15"/>
      <c r="K164" s="6" t="s">
        <v>30</v>
      </c>
      <c r="L164" s="7" t="s">
        <v>12</v>
      </c>
      <c r="M164" s="15"/>
      <c r="P164" s="6" t="s">
        <v>30</v>
      </c>
      <c r="Q164" s="7" t="s">
        <v>12</v>
      </c>
      <c r="R164" s="15"/>
    </row>
    <row r="165" spans="1:18" ht="15.95" customHeight="1" thickBot="1" x14ac:dyDescent="0.3">
      <c r="A165" s="16" t="s">
        <v>19</v>
      </c>
      <c r="B165" s="23" t="s">
        <v>12</v>
      </c>
      <c r="C165" s="17"/>
      <c r="F165" s="16" t="s">
        <v>19</v>
      </c>
      <c r="G165" s="23" t="s">
        <v>12</v>
      </c>
      <c r="H165" s="17"/>
      <c r="K165" s="16" t="s">
        <v>19</v>
      </c>
      <c r="L165" s="23" t="s">
        <v>12</v>
      </c>
      <c r="M165" s="17"/>
      <c r="P165" s="16" t="s">
        <v>19</v>
      </c>
      <c r="Q165" s="23" t="s">
        <v>12</v>
      </c>
      <c r="R165" s="17"/>
    </row>
    <row r="166" spans="1:18" ht="15.95" customHeight="1" thickBot="1" x14ac:dyDescent="0.3"/>
    <row r="167" spans="1:18" ht="15.95" customHeight="1" x14ac:dyDescent="0.25">
      <c r="A167" s="13"/>
      <c r="B167" s="22" t="s">
        <v>60</v>
      </c>
      <c r="C167" s="14"/>
      <c r="F167" s="13"/>
      <c r="G167" s="22" t="s">
        <v>60</v>
      </c>
      <c r="H167" s="14"/>
      <c r="K167" s="13"/>
      <c r="L167" s="22" t="s">
        <v>60</v>
      </c>
      <c r="M167" s="14"/>
      <c r="P167" s="13"/>
      <c r="Q167" s="22" t="s">
        <v>60</v>
      </c>
      <c r="R167" s="14"/>
    </row>
    <row r="168" spans="1:18" ht="15.95" customHeight="1" x14ac:dyDescent="0.25">
      <c r="A168" s="6" t="s">
        <v>9</v>
      </c>
      <c r="B168" s="7" t="s">
        <v>12</v>
      </c>
      <c r="C168" s="15"/>
      <c r="F168" s="6" t="s">
        <v>9</v>
      </c>
      <c r="G168" s="7" t="s">
        <v>12</v>
      </c>
      <c r="H168" s="15"/>
      <c r="K168" s="6" t="s">
        <v>9</v>
      </c>
      <c r="L168" s="7" t="s">
        <v>12</v>
      </c>
      <c r="M168" s="15"/>
      <c r="P168" s="6" t="s">
        <v>9</v>
      </c>
      <c r="Q168" s="7" t="s">
        <v>12</v>
      </c>
      <c r="R168" s="15"/>
    </row>
    <row r="169" spans="1:18" ht="15.95" customHeight="1" x14ac:dyDescent="0.25">
      <c r="A169" s="6" t="s">
        <v>30</v>
      </c>
      <c r="B169" s="7" t="s">
        <v>12</v>
      </c>
      <c r="C169" s="15"/>
      <c r="F169" s="6" t="s">
        <v>30</v>
      </c>
      <c r="G169" s="7" t="s">
        <v>12</v>
      </c>
      <c r="H169" s="15"/>
      <c r="K169" s="6" t="s">
        <v>30</v>
      </c>
      <c r="L169" s="7" t="s">
        <v>12</v>
      </c>
      <c r="M169" s="15"/>
      <c r="P169" s="6" t="s">
        <v>30</v>
      </c>
      <c r="Q169" s="7" t="s">
        <v>12</v>
      </c>
      <c r="R169" s="15"/>
    </row>
    <row r="170" spans="1:18" ht="15.95" customHeight="1" thickBot="1" x14ac:dyDescent="0.3">
      <c r="A170" s="16" t="s">
        <v>19</v>
      </c>
      <c r="B170" s="23" t="s">
        <v>12</v>
      </c>
      <c r="C170" s="17"/>
      <c r="F170" s="16" t="s">
        <v>19</v>
      </c>
      <c r="G170" s="23" t="s">
        <v>12</v>
      </c>
      <c r="H170" s="17"/>
      <c r="K170" s="16" t="s">
        <v>19</v>
      </c>
      <c r="L170" s="23" t="s">
        <v>12</v>
      </c>
      <c r="M170" s="17"/>
      <c r="P170" s="16" t="s">
        <v>19</v>
      </c>
      <c r="Q170" s="23" t="s">
        <v>12</v>
      </c>
      <c r="R170" s="17"/>
    </row>
    <row r="171" spans="1:18" ht="15.95" customHeight="1" thickBot="1" x14ac:dyDescent="0.3"/>
    <row r="172" spans="1:18" ht="15.95" customHeight="1" x14ac:dyDescent="0.25">
      <c r="A172" s="13"/>
      <c r="B172" s="22" t="s">
        <v>60</v>
      </c>
      <c r="C172" s="14"/>
      <c r="F172" s="13"/>
      <c r="G172" s="22" t="s">
        <v>60</v>
      </c>
      <c r="H172" s="14"/>
      <c r="K172" s="13"/>
      <c r="L172" s="22" t="s">
        <v>60</v>
      </c>
      <c r="M172" s="14"/>
      <c r="P172" s="13"/>
      <c r="Q172" s="22" t="s">
        <v>60</v>
      </c>
      <c r="R172" s="14"/>
    </row>
    <row r="173" spans="1:18" ht="15.95" customHeight="1" x14ac:dyDescent="0.25">
      <c r="A173" s="6" t="s">
        <v>9</v>
      </c>
      <c r="B173" s="7" t="s">
        <v>12</v>
      </c>
      <c r="C173" s="15"/>
      <c r="F173" s="6" t="s">
        <v>9</v>
      </c>
      <c r="G173" s="7" t="s">
        <v>12</v>
      </c>
      <c r="H173" s="15"/>
      <c r="K173" s="6" t="s">
        <v>9</v>
      </c>
      <c r="L173" s="7" t="s">
        <v>12</v>
      </c>
      <c r="M173" s="15"/>
      <c r="P173" s="6" t="s">
        <v>9</v>
      </c>
      <c r="Q173" s="7" t="s">
        <v>12</v>
      </c>
      <c r="R173" s="15"/>
    </row>
    <row r="174" spans="1:18" ht="15.95" customHeight="1" x14ac:dyDescent="0.25">
      <c r="A174" s="6" t="s">
        <v>30</v>
      </c>
      <c r="B174" s="7" t="s">
        <v>12</v>
      </c>
      <c r="C174" s="15"/>
      <c r="F174" s="6" t="s">
        <v>30</v>
      </c>
      <c r="G174" s="7" t="s">
        <v>12</v>
      </c>
      <c r="H174" s="15"/>
      <c r="K174" s="6" t="s">
        <v>30</v>
      </c>
      <c r="L174" s="7" t="s">
        <v>12</v>
      </c>
      <c r="M174" s="15"/>
      <c r="P174" s="6" t="s">
        <v>30</v>
      </c>
      <c r="Q174" s="7" t="s">
        <v>12</v>
      </c>
      <c r="R174" s="15"/>
    </row>
    <row r="175" spans="1:18" ht="15.95" customHeight="1" thickBot="1" x14ac:dyDescent="0.3">
      <c r="A175" s="16" t="s">
        <v>19</v>
      </c>
      <c r="B175" s="23" t="s">
        <v>12</v>
      </c>
      <c r="C175" s="17"/>
      <c r="F175" s="16" t="s">
        <v>19</v>
      </c>
      <c r="G175" s="23" t="s">
        <v>12</v>
      </c>
      <c r="H175" s="17"/>
      <c r="K175" s="16" t="s">
        <v>19</v>
      </c>
      <c r="L175" s="23" t="s">
        <v>12</v>
      </c>
      <c r="M175" s="17"/>
      <c r="P175" s="16" t="s">
        <v>19</v>
      </c>
      <c r="Q175" s="23" t="s">
        <v>12</v>
      </c>
      <c r="R175" s="17"/>
    </row>
    <row r="176" spans="1:18" ht="15.95" customHeight="1" thickBot="1" x14ac:dyDescent="0.3"/>
    <row r="177" spans="1:18" ht="15.95" customHeight="1" x14ac:dyDescent="0.25">
      <c r="A177" s="13"/>
      <c r="B177" s="22" t="s">
        <v>60</v>
      </c>
      <c r="C177" s="14"/>
      <c r="F177" s="13"/>
      <c r="G177" s="22" t="s">
        <v>60</v>
      </c>
      <c r="H177" s="14"/>
      <c r="K177" s="13"/>
      <c r="L177" s="22" t="s">
        <v>60</v>
      </c>
      <c r="M177" s="14"/>
      <c r="P177" s="13"/>
      <c r="Q177" s="22" t="s">
        <v>60</v>
      </c>
      <c r="R177" s="14"/>
    </row>
    <row r="178" spans="1:18" ht="15.95" customHeight="1" x14ac:dyDescent="0.25">
      <c r="A178" s="6" t="s">
        <v>9</v>
      </c>
      <c r="B178" s="7" t="s">
        <v>12</v>
      </c>
      <c r="C178" s="15"/>
      <c r="F178" s="6" t="s">
        <v>9</v>
      </c>
      <c r="G178" s="7" t="s">
        <v>12</v>
      </c>
      <c r="H178" s="15"/>
      <c r="K178" s="6" t="s">
        <v>9</v>
      </c>
      <c r="L178" s="7" t="s">
        <v>12</v>
      </c>
      <c r="M178" s="15"/>
      <c r="P178" s="6" t="s">
        <v>9</v>
      </c>
      <c r="Q178" s="7" t="s">
        <v>12</v>
      </c>
      <c r="R178" s="15"/>
    </row>
    <row r="179" spans="1:18" ht="15.95" customHeight="1" x14ac:dyDescent="0.25">
      <c r="A179" s="6" t="s">
        <v>30</v>
      </c>
      <c r="B179" s="7" t="s">
        <v>12</v>
      </c>
      <c r="C179" s="15"/>
      <c r="F179" s="6" t="s">
        <v>30</v>
      </c>
      <c r="G179" s="7" t="s">
        <v>12</v>
      </c>
      <c r="H179" s="15"/>
      <c r="K179" s="6" t="s">
        <v>30</v>
      </c>
      <c r="L179" s="7" t="s">
        <v>12</v>
      </c>
      <c r="M179" s="15"/>
      <c r="P179" s="6" t="s">
        <v>30</v>
      </c>
      <c r="Q179" s="7" t="s">
        <v>12</v>
      </c>
      <c r="R179" s="15"/>
    </row>
    <row r="180" spans="1:18" ht="15.95" customHeight="1" thickBot="1" x14ac:dyDescent="0.3">
      <c r="A180" s="16" t="s">
        <v>19</v>
      </c>
      <c r="B180" s="23" t="s">
        <v>12</v>
      </c>
      <c r="C180" s="17"/>
      <c r="F180" s="16" t="s">
        <v>19</v>
      </c>
      <c r="G180" s="23" t="s">
        <v>12</v>
      </c>
      <c r="H180" s="17"/>
      <c r="K180" s="16" t="s">
        <v>19</v>
      </c>
      <c r="L180" s="23" t="s">
        <v>12</v>
      </c>
      <c r="M180" s="17"/>
      <c r="P180" s="16" t="s">
        <v>19</v>
      </c>
      <c r="Q180" s="23" t="s">
        <v>12</v>
      </c>
      <c r="R180" s="17"/>
    </row>
    <row r="181" spans="1:18" ht="15.95" customHeight="1" thickBot="1" x14ac:dyDescent="0.3"/>
    <row r="182" spans="1:18" ht="15.95" customHeight="1" x14ac:dyDescent="0.25">
      <c r="A182" s="13"/>
      <c r="B182" s="22" t="s">
        <v>60</v>
      </c>
      <c r="C182" s="14"/>
      <c r="F182" s="13"/>
      <c r="G182" s="22" t="s">
        <v>60</v>
      </c>
      <c r="H182" s="14"/>
      <c r="K182" s="13"/>
      <c r="L182" s="22" t="s">
        <v>60</v>
      </c>
      <c r="M182" s="14"/>
      <c r="P182" s="13"/>
      <c r="Q182" s="22" t="s">
        <v>60</v>
      </c>
      <c r="R182" s="14"/>
    </row>
    <row r="183" spans="1:18" ht="15.95" customHeight="1" x14ac:dyDescent="0.25">
      <c r="A183" s="6" t="s">
        <v>9</v>
      </c>
      <c r="B183" s="7" t="s">
        <v>12</v>
      </c>
      <c r="C183" s="15"/>
      <c r="F183" s="6" t="s">
        <v>9</v>
      </c>
      <c r="G183" s="7" t="s">
        <v>12</v>
      </c>
      <c r="H183" s="15"/>
      <c r="K183" s="6" t="s">
        <v>9</v>
      </c>
      <c r="L183" s="7" t="s">
        <v>12</v>
      </c>
      <c r="M183" s="15"/>
      <c r="P183" s="6" t="s">
        <v>9</v>
      </c>
      <c r="Q183" s="7" t="s">
        <v>12</v>
      </c>
      <c r="R183" s="15"/>
    </row>
    <row r="184" spans="1:18" ht="15.95" customHeight="1" x14ac:dyDescent="0.25">
      <c r="A184" s="6" t="s">
        <v>30</v>
      </c>
      <c r="B184" s="7" t="s">
        <v>12</v>
      </c>
      <c r="C184" s="15"/>
      <c r="F184" s="6" t="s">
        <v>30</v>
      </c>
      <c r="G184" s="7" t="s">
        <v>12</v>
      </c>
      <c r="H184" s="15"/>
      <c r="K184" s="6" t="s">
        <v>30</v>
      </c>
      <c r="L184" s="7" t="s">
        <v>12</v>
      </c>
      <c r="M184" s="15"/>
      <c r="P184" s="6" t="s">
        <v>30</v>
      </c>
      <c r="Q184" s="7" t="s">
        <v>12</v>
      </c>
      <c r="R184" s="15"/>
    </row>
    <row r="185" spans="1:18" ht="15.95" customHeight="1" thickBot="1" x14ac:dyDescent="0.3">
      <c r="A185" s="16" t="s">
        <v>19</v>
      </c>
      <c r="B185" s="23" t="s">
        <v>12</v>
      </c>
      <c r="C185" s="17"/>
      <c r="F185" s="16" t="s">
        <v>19</v>
      </c>
      <c r="G185" s="23" t="s">
        <v>12</v>
      </c>
      <c r="H185" s="17"/>
      <c r="K185" s="16" t="s">
        <v>19</v>
      </c>
      <c r="L185" s="23" t="s">
        <v>12</v>
      </c>
      <c r="M185" s="17"/>
      <c r="P185" s="16" t="s">
        <v>19</v>
      </c>
      <c r="Q185" s="23" t="s">
        <v>12</v>
      </c>
      <c r="R185" s="17"/>
    </row>
    <row r="186" spans="1:18" ht="15.95" customHeight="1" thickBot="1" x14ac:dyDescent="0.3"/>
    <row r="187" spans="1:18" ht="15.95" customHeight="1" x14ac:dyDescent="0.25">
      <c r="A187" s="13"/>
      <c r="B187" s="22" t="s">
        <v>60</v>
      </c>
      <c r="C187" s="14"/>
      <c r="F187" s="13"/>
      <c r="G187" s="22" t="s">
        <v>60</v>
      </c>
      <c r="H187" s="14"/>
      <c r="K187" s="13"/>
      <c r="L187" s="22" t="s">
        <v>60</v>
      </c>
      <c r="M187" s="14"/>
      <c r="P187" s="13"/>
      <c r="Q187" s="22" t="s">
        <v>60</v>
      </c>
      <c r="R187" s="14"/>
    </row>
    <row r="188" spans="1:18" ht="15.95" customHeight="1" x14ac:dyDescent="0.25">
      <c r="A188" s="6" t="s">
        <v>9</v>
      </c>
      <c r="B188" s="7" t="s">
        <v>12</v>
      </c>
      <c r="C188" s="15"/>
      <c r="F188" s="6" t="s">
        <v>9</v>
      </c>
      <c r="G188" s="7" t="s">
        <v>12</v>
      </c>
      <c r="H188" s="15"/>
      <c r="K188" s="6" t="s">
        <v>9</v>
      </c>
      <c r="L188" s="7" t="s">
        <v>12</v>
      </c>
      <c r="M188" s="15"/>
      <c r="P188" s="6" t="s">
        <v>9</v>
      </c>
      <c r="Q188" s="7" t="s">
        <v>12</v>
      </c>
      <c r="R188" s="15"/>
    </row>
    <row r="189" spans="1:18" ht="15.95" customHeight="1" x14ac:dyDescent="0.25">
      <c r="A189" s="6" t="s">
        <v>30</v>
      </c>
      <c r="B189" s="7" t="s">
        <v>12</v>
      </c>
      <c r="C189" s="15"/>
      <c r="F189" s="6" t="s">
        <v>30</v>
      </c>
      <c r="G189" s="7" t="s">
        <v>12</v>
      </c>
      <c r="H189" s="15"/>
      <c r="K189" s="6" t="s">
        <v>30</v>
      </c>
      <c r="L189" s="7" t="s">
        <v>12</v>
      </c>
      <c r="M189" s="15"/>
      <c r="P189" s="6" t="s">
        <v>30</v>
      </c>
      <c r="Q189" s="7" t="s">
        <v>12</v>
      </c>
      <c r="R189" s="15"/>
    </row>
    <row r="190" spans="1:18" ht="15.95" customHeight="1" thickBot="1" x14ac:dyDescent="0.3">
      <c r="A190" s="16" t="s">
        <v>19</v>
      </c>
      <c r="B190" s="23" t="s">
        <v>12</v>
      </c>
      <c r="C190" s="17"/>
      <c r="F190" s="16" t="s">
        <v>19</v>
      </c>
      <c r="G190" s="23" t="s">
        <v>12</v>
      </c>
      <c r="H190" s="17"/>
      <c r="K190" s="16" t="s">
        <v>19</v>
      </c>
      <c r="L190" s="23" t="s">
        <v>12</v>
      </c>
      <c r="M190" s="17"/>
      <c r="P190" s="16" t="s">
        <v>19</v>
      </c>
      <c r="Q190" s="23" t="s">
        <v>12</v>
      </c>
      <c r="R190" s="17"/>
    </row>
    <row r="191" spans="1:18" ht="15.95" customHeight="1" thickBot="1" x14ac:dyDescent="0.3"/>
    <row r="192" spans="1:18" ht="15.95" customHeight="1" x14ac:dyDescent="0.25">
      <c r="A192" s="13"/>
      <c r="B192" s="22" t="s">
        <v>60</v>
      </c>
      <c r="C192" s="14"/>
      <c r="F192" s="13"/>
      <c r="G192" s="22" t="s">
        <v>60</v>
      </c>
      <c r="H192" s="14"/>
      <c r="K192" s="13"/>
      <c r="L192" s="22" t="s">
        <v>60</v>
      </c>
      <c r="M192" s="14"/>
      <c r="P192" s="13"/>
      <c r="Q192" s="22" t="s">
        <v>60</v>
      </c>
      <c r="R192" s="14"/>
    </row>
    <row r="193" spans="1:18" ht="15.95" customHeight="1" x14ac:dyDescent="0.25">
      <c r="A193" s="6" t="s">
        <v>9</v>
      </c>
      <c r="B193" s="7" t="s">
        <v>12</v>
      </c>
      <c r="C193" s="15"/>
      <c r="F193" s="6" t="s">
        <v>9</v>
      </c>
      <c r="G193" s="7" t="s">
        <v>12</v>
      </c>
      <c r="H193" s="15"/>
      <c r="K193" s="6" t="s">
        <v>9</v>
      </c>
      <c r="L193" s="7" t="s">
        <v>12</v>
      </c>
      <c r="M193" s="15"/>
      <c r="P193" s="6" t="s">
        <v>9</v>
      </c>
      <c r="Q193" s="7" t="s">
        <v>12</v>
      </c>
      <c r="R193" s="15"/>
    </row>
    <row r="194" spans="1:18" ht="15.95" customHeight="1" x14ac:dyDescent="0.25">
      <c r="A194" s="6" t="s">
        <v>30</v>
      </c>
      <c r="B194" s="7" t="s">
        <v>12</v>
      </c>
      <c r="C194" s="15"/>
      <c r="F194" s="6" t="s">
        <v>30</v>
      </c>
      <c r="G194" s="7" t="s">
        <v>12</v>
      </c>
      <c r="H194" s="15"/>
      <c r="K194" s="6" t="s">
        <v>30</v>
      </c>
      <c r="L194" s="7" t="s">
        <v>12</v>
      </c>
      <c r="M194" s="15"/>
      <c r="P194" s="6" t="s">
        <v>30</v>
      </c>
      <c r="Q194" s="7" t="s">
        <v>12</v>
      </c>
      <c r="R194" s="15"/>
    </row>
    <row r="195" spans="1:18" ht="15.95" customHeight="1" thickBot="1" x14ac:dyDescent="0.3">
      <c r="A195" s="16" t="s">
        <v>19</v>
      </c>
      <c r="B195" s="23" t="s">
        <v>12</v>
      </c>
      <c r="C195" s="17"/>
      <c r="F195" s="16" t="s">
        <v>19</v>
      </c>
      <c r="G195" s="23" t="s">
        <v>12</v>
      </c>
      <c r="H195" s="17"/>
      <c r="K195" s="16" t="s">
        <v>19</v>
      </c>
      <c r="L195" s="23" t="s">
        <v>12</v>
      </c>
      <c r="M195" s="17"/>
      <c r="P195" s="16" t="s">
        <v>19</v>
      </c>
      <c r="Q195" s="23" t="s">
        <v>12</v>
      </c>
      <c r="R195" s="17"/>
    </row>
  </sheetData>
  <mergeCells count="17">
    <mergeCell ref="T16:X16"/>
    <mergeCell ref="T18:X19"/>
    <mergeCell ref="T10:X10"/>
    <mergeCell ref="T11:X11"/>
    <mergeCell ref="T12:X12"/>
    <mergeCell ref="T13:X13"/>
    <mergeCell ref="T14:X14"/>
    <mergeCell ref="T6:X6"/>
    <mergeCell ref="T7:X7"/>
    <mergeCell ref="T8:X8"/>
    <mergeCell ref="T9:X9"/>
    <mergeCell ref="T15:X15"/>
    <mergeCell ref="T1:X1"/>
    <mergeCell ref="T2:X2"/>
    <mergeCell ref="T3:X3"/>
    <mergeCell ref="T4:X4"/>
    <mergeCell ref="T5:X5"/>
  </mergeCells>
  <hyperlinks>
    <hyperlink ref="T3:X3" location="acties!A1" display="acties!A1" xr:uid="{FF79F6CA-920C-40A5-BF19-03457E30A3FE}"/>
    <hyperlink ref="T4:X4" location="lunches!A1" display="lunches!A1" xr:uid="{73368F2E-29BF-4F66-894F-9AA28C605B10}"/>
    <hyperlink ref="T6:X6" location="diners!A1" display="diners!A1" xr:uid="{9190E1C0-53EE-4FC0-A76A-60A72956E706}"/>
    <hyperlink ref="T7:X7" location="'vegetarisch veganistisch'!A1" display="'vegetarisch veganistisch'!A1" xr:uid="{33C96DD3-3F46-423F-AF12-89886F6664EF}"/>
    <hyperlink ref="T8:X8" location="buffetten!A1" display="buffetten!A1" xr:uid="{8D989AB2-57E3-46A8-A39E-61B691F38828}"/>
    <hyperlink ref="T10:X10" location="'bbq''s'!A1" display="'bbq''s'!A1" xr:uid="{C45B738F-F47E-4364-A6BA-4CF9D99B42E4}"/>
    <hyperlink ref="T11:X11" location="hapjes!A1" display="hapjes!A1" xr:uid="{6BB42C2A-68B9-492B-A52D-23DCD1244C2A}"/>
    <hyperlink ref="T12:X12" location="feestdagen!A1" display="feestdagen!A1" xr:uid="{A6F4C55E-C460-4363-986C-D0015947444F}"/>
    <hyperlink ref="T14:X14" location="Specials!A1" display="Specials!A1" xr:uid="{1C514FB1-A319-476F-A97F-B25926145731}"/>
    <hyperlink ref="T16:X16" location="drankarrangementen!A1" display="drankarrangementen!A1" xr:uid="{C51BDF6F-586E-4195-A08C-F5938D1461AD}"/>
    <hyperlink ref="T2:X2" location="'gebruikte benoemingen'!A1" display="gebruikte benoemingen" xr:uid="{A7B51D7F-9B29-4C41-982B-D8BFEE083F58}"/>
    <hyperlink ref="T15:X15" location="borrelplanken!A1" display="Specials" xr:uid="{AE080E73-B747-4B06-8403-B50AF82928B7}"/>
    <hyperlink ref="T18:X19" location="maand!A1" display="kalender" xr:uid="{67AD1724-5C46-4C89-9992-696678F7E022}"/>
  </hyperlinks>
  <pageMargins left="0.7" right="0.7" top="0.75" bottom="0.75" header="0.3" footer="0.3"/>
  <pageSetup paperSize="9" orientation="portrait" horizontalDpi="4294967293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D67B4-05A3-4094-B1D3-EFCA7DF8A746}">
  <dimension ref="A1:BU422"/>
  <sheetViews>
    <sheetView topLeftCell="AB10" workbookViewId="0">
      <selection activeCell="BS14" sqref="BS14:BS15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maand1+24</f>
        <v>45682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45682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45682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45682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45682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45682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45682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45682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45682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45682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45682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45682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45682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45682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45682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E73BF425-5292-4769-97E3-A393F6E96792}"/>
    <hyperlink ref="K50:M51" location="jan!A1" display="jan!A1" xr:uid="{A98890F4-D4E0-4C2E-ABBD-E2A4544B7EC0}"/>
    <hyperlink ref="K52:M52" location="'januari 2'!A354" display="reservering 3" xr:uid="{7A7A7DB3-DF86-477C-A286-5E9C1E2E8D0B}"/>
    <hyperlink ref="K52:N53" location="'25'!A215" display="volgende reservering" xr:uid="{380DC390-9486-41C1-8E39-090773AD408E}"/>
    <hyperlink ref="K193:M193" location="'januari 2'!A354" display="reservering 3" xr:uid="{B39D6C87-29A0-49D5-98C7-F5C5D885EC56}"/>
    <hyperlink ref="K193:N194" location="'25'!A356" display="volgende reservering" xr:uid="{C1AE8794-A042-4995-AEAC-D95ECF17E4D6}"/>
    <hyperlink ref="D1" location="maand!A1" display="terug naar januari" xr:uid="{B6DBD189-05C2-4B1A-ADA4-824B806E1D37}"/>
    <hyperlink ref="K48:N49" location="'25'!A1" display="terug naar boven" xr:uid="{5F249E65-37A0-4626-A265-12B8FF4589EE}"/>
    <hyperlink ref="K50:N51" location="maand!A1" display="terug naar kalender" xr:uid="{35C9CBAB-A840-4FE1-878E-C365429B1334}"/>
    <hyperlink ref="K189:M190" location="'januari 1'!A1" display="terug naar boven" xr:uid="{DAEA3CDB-DFC7-490F-9647-3C31BF1AFC56}"/>
    <hyperlink ref="K191:M192" location="jan!A1" display="jan!A1" xr:uid="{039C9D9C-791C-4F31-8B70-EEA85BA44723}"/>
    <hyperlink ref="K189:N190" location="'25'!A1" display="terug naar boven" xr:uid="{9C730FC6-E1EE-44CE-832B-F09E5DDE15AA}"/>
    <hyperlink ref="K191:N192" location="maand!A1" display="terug naar januari" xr:uid="{F4607652-14F6-42BF-B3C9-663C6804E861}"/>
    <hyperlink ref="K330:M331" location="'januari 1'!A1" display="terug naar boven" xr:uid="{F5BFA652-038F-417A-A754-452952D817C9}"/>
    <hyperlink ref="K332:M333" location="jan!A1" display="jan!A1" xr:uid="{918E5956-950B-4B7F-86AF-AC53FA435B24}"/>
    <hyperlink ref="K330:N331" location="'25'!A1" display="terug naar boven" xr:uid="{2DF1CCA2-980C-49A6-9FD9-D9B687FD20A1}"/>
    <hyperlink ref="K332:N333" location="maand!A1" display="terug naar januari" xr:uid="{173778EA-38D8-4E91-AC17-5C262F4F0A75}"/>
    <hyperlink ref="B4:C4" location="'25'!A74" display="reservering 1" xr:uid="{414B9F8E-DC6D-42E5-9AC2-333D9F327E50}"/>
    <hyperlink ref="B6:C6" location="'25'!A215" display="reservering 2" xr:uid="{111CD981-61F8-4892-A6B3-F00883CC3E20}"/>
    <hyperlink ref="B8:C8" location="'25'!A356" display="reservering 3" xr:uid="{438E1349-F8B8-4675-9098-71E55432F4EF}"/>
    <hyperlink ref="F1:H1" location="start!A1" display="terug naar start" xr:uid="{58D41AF2-F379-497C-B504-4CF7A92F3646}"/>
    <hyperlink ref="BS10" location="'1'!A1" display="naar begin" xr:uid="{F97E9F16-3B77-44CB-92F7-C1219647CF74}"/>
    <hyperlink ref="I1:K1" location="'25'!BS29" display="personeelsplanning" xr:uid="{1BF54726-4B7D-4B0F-B7C3-0A6903036CCA}"/>
    <hyperlink ref="BS12" location="maand!A1" display="terug naar januari" xr:uid="{5E491D8A-FBF3-4105-82D9-58A3E341B4ED}"/>
    <hyperlink ref="BS14:BU14" location="start!A1" display="terug naar start" xr:uid="{0D92048F-6528-4C46-98A2-A071696D2696}"/>
    <hyperlink ref="BS10:BS11" location="'25'!A1" display="terug naar reserveringen" xr:uid="{614C77CD-57B4-40D8-91BE-53F97789457B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BAE6A-38A0-417E-B036-DEDD40F043C4}">
  <dimension ref="A1:BU422"/>
  <sheetViews>
    <sheetView topLeftCell="A369" workbookViewId="0">
      <selection activeCell="G376" sqref="G376:I376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maand1+25</f>
        <v>45683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45683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45683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45683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45683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45683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45683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45683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45683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45683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45683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45683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45683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45683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45683</v>
      </c>
      <c r="F376" s="1" t="s">
        <v>2</v>
      </c>
      <c r="G376" s="261">
        <f>dag26res3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C0C5FA5B-CAF3-4BE2-AF2A-10B20E4F97BC}"/>
    <hyperlink ref="K50:M51" location="jan!A1" display="jan!A1" xr:uid="{E04DF1BA-FE74-430C-95C2-E119B9782A67}"/>
    <hyperlink ref="K52:M52" location="'januari 2'!A354" display="reservering 3" xr:uid="{9D7CA6C9-D897-4BE5-BE0F-C458C508C660}"/>
    <hyperlink ref="K52:N53" location="'26'!A215" display="volgende reservering" xr:uid="{F093A3E3-A2F4-422B-8108-92C1377AD713}"/>
    <hyperlink ref="K193:M193" location="'januari 2'!A354" display="reservering 3" xr:uid="{DAD25895-72B6-4079-BCDA-EC27FD26005E}"/>
    <hyperlink ref="K193:N194" location="'26'!A356" display="volgende reservering" xr:uid="{DF549D5B-A5F0-4629-8917-D369B365E334}"/>
    <hyperlink ref="D1" location="maand!A1" display="terug naar januari" xr:uid="{4450C85A-9A45-469A-AEA0-24E3C07FD469}"/>
    <hyperlink ref="K48:N49" location="'26'!A1" display="terug naar boven" xr:uid="{6054F0CD-CDDA-4038-975B-3D8B903FDDDE}"/>
    <hyperlink ref="K50:N51" location="maand!A1" display="terug naar kalender" xr:uid="{1A6D8AE1-8EB8-46D1-B043-BD5AF6E4A2FD}"/>
    <hyperlink ref="K189:M190" location="'januari 1'!A1" display="terug naar boven" xr:uid="{49356CD9-32E3-4C98-AD33-CB1AB45EC227}"/>
    <hyperlink ref="K191:M192" location="jan!A1" display="jan!A1" xr:uid="{EE63A6B8-BBD3-44A9-9BAF-AE6FB1810742}"/>
    <hyperlink ref="K189:N190" location="'26'!A1" display="terug naar boven" xr:uid="{6738CFF5-71CA-4F0C-ACC9-2044FD8282BB}"/>
    <hyperlink ref="K191:N192" location="maand!A1" display="terug naar januari" xr:uid="{6DCD8F74-453F-4088-9583-DD2C3B5DBF6B}"/>
    <hyperlink ref="K330:M331" location="'januari 1'!A1" display="terug naar boven" xr:uid="{B970463F-225F-4CC7-A1C9-0FA273CE6725}"/>
    <hyperlink ref="K332:M333" location="jan!A1" display="jan!A1" xr:uid="{A47ECC84-CCF7-4828-AAA8-C90A8986EABD}"/>
    <hyperlink ref="K330:N331" location="'26'!A1" display="terug naar boven" xr:uid="{AA229247-9329-4E5D-AD3B-043161046BD9}"/>
    <hyperlink ref="K332:N333" location="maand!A1" display="terug naar januari" xr:uid="{89A37074-0BA3-4671-A542-0216EC694EE3}"/>
    <hyperlink ref="B4:C4" location="'26'!A74" display="reservering 1" xr:uid="{7FAE30B8-8E41-4E66-8D9E-0EEBB2FB6DD6}"/>
    <hyperlink ref="B6:C6" location="'26'!A215" display="reservering 2" xr:uid="{ACDFC53E-26CC-48B0-8F95-CBF5EFA2C35C}"/>
    <hyperlink ref="B8:C8" location="'26'!A356" display="reservering 3" xr:uid="{4C4719E8-2C15-40EC-870D-4E5ED176D7A5}"/>
    <hyperlink ref="F1:H1" location="start!A1" display="terug naar start" xr:uid="{1217A0B9-30A2-4FC0-8FAA-894C1692F94A}"/>
    <hyperlink ref="BS10" location="'1'!A1" display="naar begin" xr:uid="{4910466F-ABF6-4431-8A58-8CC3278BFF3D}"/>
    <hyperlink ref="I1:K1" location="'26'!BS29" display="personeelsplanning" xr:uid="{3C5765F6-8A75-401A-A502-1479487FC313}"/>
    <hyperlink ref="BS12" location="maand!A1" display="terug naar januari" xr:uid="{31EF0D68-86BC-4889-9C94-978F0165C479}"/>
    <hyperlink ref="BS14:BU14" location="start!A1" display="terug naar start" xr:uid="{81BACFAE-0262-4E07-A43E-87505BF84CA8}"/>
    <hyperlink ref="BS10:BS11" location="'26'!A1" display="terug naar reserveringen" xr:uid="{F83EC74C-ADC3-426D-BC9D-67D97D0EA46F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70758-414E-4CF9-A07E-DB760100CF28}">
  <dimension ref="A1:BU422"/>
  <sheetViews>
    <sheetView topLeftCell="A371" workbookViewId="0">
      <selection activeCell="G376" sqref="G376:I376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maand1+26</f>
        <v>45684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45684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45684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45684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45684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45684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45684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45684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45684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45684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45684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45684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45684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45684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45684</v>
      </c>
      <c r="F376" s="1" t="s">
        <v>2</v>
      </c>
      <c r="G376" s="261">
        <f>_xlfn.SINGLE(dag27res3)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9D38CFBE-0213-4E7D-9382-CF4E23DA6BD2}"/>
    <hyperlink ref="K50:M51" location="jan!A1" display="jan!A1" xr:uid="{6DAEC47E-8A18-42A2-8085-652EA001EBD4}"/>
    <hyperlink ref="K52:M52" location="'januari 2'!A354" display="reservering 3" xr:uid="{A4EEBB08-897D-434F-AE45-5E1DD0443978}"/>
    <hyperlink ref="K52:N53" location="'27'!A215" display="volgende reservering" xr:uid="{C6C4BE35-96C3-4538-8250-5DC5F250AA99}"/>
    <hyperlink ref="K193:M193" location="'januari 2'!A354" display="reservering 3" xr:uid="{4397ECA8-6F69-4C01-840F-39B446361E82}"/>
    <hyperlink ref="K193:N194" location="'27'!A356" display="volgende reservering" xr:uid="{E2AAC00E-6879-44E2-B094-BB39EFACD488}"/>
    <hyperlink ref="D1" location="maand!A1" display="terug naar januari" xr:uid="{0D885A26-5646-409A-9808-7CC300B5BDB8}"/>
    <hyperlink ref="K48:N49" location="'27'!A1" display="terug naar boven" xr:uid="{8BDBCF40-2B7F-4DF3-AFF5-30F080526DB9}"/>
    <hyperlink ref="K50:N51" location="maand!A1" display="terug naar kalender" xr:uid="{16AF58A9-A774-464E-B774-0AD7918620D5}"/>
    <hyperlink ref="K189:M190" location="'januari 1'!A1" display="terug naar boven" xr:uid="{009AC46A-31C0-477B-BD0F-684A2F3239AE}"/>
    <hyperlink ref="K191:M192" location="jan!A1" display="jan!A1" xr:uid="{56C635CD-A967-4778-B8ED-781BCD5173DE}"/>
    <hyperlink ref="K189:N190" location="'27'!A1" display="terug naar boven" xr:uid="{D3622753-AF1B-4AD9-9976-E789EE350E71}"/>
    <hyperlink ref="K191:N192" location="maand!A1" display="terug naar januari" xr:uid="{80DD7A8A-37C5-4983-88D3-C869A9F79D98}"/>
    <hyperlink ref="K330:M331" location="'januari 1'!A1" display="terug naar boven" xr:uid="{51D1D892-358B-44AB-ABDA-D7C56F924BE5}"/>
    <hyperlink ref="K332:M333" location="jan!A1" display="jan!A1" xr:uid="{64C96567-3BA5-4A8A-A0FC-2CDC68E6D3E8}"/>
    <hyperlink ref="K330:N331" location="'27'!A1" display="terug naar boven" xr:uid="{2DB49AA5-0989-4222-95E1-19FC53F63991}"/>
    <hyperlink ref="K332:N333" location="maand!A1" display="terug naar januari" xr:uid="{DBDCFE87-938E-4CD7-A502-09F4FF19049F}"/>
    <hyperlink ref="B4:C4" location="'27'!A74" display="reservering 1" xr:uid="{73AC04FE-5CB5-4368-B6D2-7BB1FAAFB4C4}"/>
    <hyperlink ref="B6:C6" location="'27'!A215" display="reservering 2" xr:uid="{2753A93E-0FE7-40A0-8DC1-9B1846EE61D6}"/>
    <hyperlink ref="B8:C8" location="'27'!A356" display="reservering 3" xr:uid="{34430434-2E7B-41B3-9887-A2C04E0DD017}"/>
    <hyperlink ref="F1:H1" location="start!A1" display="terug naar start" xr:uid="{BA53D82B-9115-4A77-B35D-31569A8EF413}"/>
    <hyperlink ref="BS10" location="'1'!A1" display="naar begin" xr:uid="{9D001128-62DC-4BB9-BB4E-694099407199}"/>
    <hyperlink ref="I1:K1" location="'27'!BS29" display="personeelsplanning" xr:uid="{36CB661D-AB9D-46AE-BE77-D60A5A04C804}"/>
    <hyperlink ref="BS12" location="maand!A1" display="terug naar januari" xr:uid="{DEF7E3F0-A9B7-4193-BDB4-DC9F27508A50}"/>
    <hyperlink ref="BS14:BU14" location="start!A1" display="terug naar start" xr:uid="{4DF1C17E-FE1E-4532-856E-14289E8B4394}"/>
    <hyperlink ref="BS10:BS11" location="'27'!A1" display="terug naar reserveringen" xr:uid="{80F3FBBA-C0FF-45F5-AEEF-B918CFCEBB97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0B6A5-A6B1-413D-9E66-4EE463CE0D16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maand1+27</f>
        <v>45685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45685</v>
      </c>
      <c r="AM1" s="115"/>
      <c r="AN1" s="115"/>
      <c r="AO1" s="115"/>
    </row>
    <row r="3" spans="1:73" x14ac:dyDescent="0.25">
      <c r="B3" s="101"/>
      <c r="C3" s="161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45685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45685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45685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45685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45685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45685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45685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45685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45685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45685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45685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45685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45685</v>
      </c>
      <c r="F376" s="1" t="s">
        <v>2</v>
      </c>
      <c r="G376" s="261">
        <f>_xlfn.SINGLE(dag28res3)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1B4F8652-496D-4A62-A0ED-2AC0DDE35274}"/>
    <hyperlink ref="K50:M51" location="jan!A1" display="jan!A1" xr:uid="{53767A08-B0BA-488F-9C5E-E2C82B9BA4A7}"/>
    <hyperlink ref="K52:M52" location="'januari 2'!A354" display="reservering 3" xr:uid="{1B4C107B-61CE-448E-BF5F-907E3C3C293F}"/>
    <hyperlink ref="K52:N53" location="'28'!A215" display="volgende reservering" xr:uid="{F1CE2B93-E56C-4D25-A2DD-90939FD37174}"/>
    <hyperlink ref="K193:M193" location="'januari 2'!A354" display="reservering 3" xr:uid="{80763809-CD29-40CD-8323-00C7C677EB3A}"/>
    <hyperlink ref="K193:N194" location="'28'!A356" display="volgende reservering" xr:uid="{B5777C8C-5552-4BB6-BDFE-80BE3A68AABA}"/>
    <hyperlink ref="D1" location="maand!A1" display="terug naar januari" xr:uid="{18BA8282-6164-4179-BC71-7C9EE9FDE680}"/>
    <hyperlink ref="K48:N49" location="'28'!A1" display="terug naar boven" xr:uid="{4A841307-81A6-4DB2-96FB-FEA3F91E7F0B}"/>
    <hyperlink ref="K50:N51" location="maand!A1" display="terug naar kalender" xr:uid="{D1C43339-FFF2-4CE3-87DD-40451C2ED6E1}"/>
    <hyperlink ref="K189:M190" location="'januari 1'!A1" display="terug naar boven" xr:uid="{4EDFD154-FF74-43DD-976B-EB5D80A24448}"/>
    <hyperlink ref="K191:M192" location="jan!A1" display="jan!A1" xr:uid="{3F118681-4A57-47D9-A69D-D050140C3087}"/>
    <hyperlink ref="K189:N190" location="'28'!A1" display="terug naar boven" xr:uid="{E446096E-69F1-4985-A98C-412D1C491DE6}"/>
    <hyperlink ref="K191:N192" location="maand!A1" display="terug naar januari" xr:uid="{37B4F569-C0AD-4454-A214-C7800B64F87C}"/>
    <hyperlink ref="K330:M331" location="'januari 1'!A1" display="terug naar boven" xr:uid="{8924665D-402D-479F-99AD-CF3B43151B88}"/>
    <hyperlink ref="K332:M333" location="jan!A1" display="jan!A1" xr:uid="{619307C5-C6FA-474B-9F67-683185B32F35}"/>
    <hyperlink ref="K330:N331" location="'28'!A1" display="terug naar boven" xr:uid="{EA596481-479C-4EDE-BA43-9696B78F6035}"/>
    <hyperlink ref="K332:N333" location="maand!A1" display="terug naar januari" xr:uid="{98FCE8B7-5C3C-4081-8BB5-408E4DB5193C}"/>
    <hyperlink ref="B4:C4" location="'28'!A74" display="reservering 1" xr:uid="{06F30308-0498-4F94-9A6D-72C0F7A79284}"/>
    <hyperlink ref="B6:C6" location="'28'!A215" display="reservering 2" xr:uid="{BA1D665D-D1DF-4593-907C-13984CA88BEE}"/>
    <hyperlink ref="B8:C8" location="'28'!A356" display="reservering 3" xr:uid="{6C2FE14B-547E-47C4-B991-8F48DDC75C8A}"/>
    <hyperlink ref="F1:H1" location="start!A1" display="terug naar start" xr:uid="{E8543F88-4C49-470A-BFFD-EBF9F57F0835}"/>
    <hyperlink ref="BS10" location="'1'!A1" display="naar begin" xr:uid="{B26F4143-E9AB-4F6B-95AB-7D126F3C89DB}"/>
    <hyperlink ref="I1:K1" location="'28'!BS29" display="personeelsplanning" xr:uid="{2FF643EE-7EFF-4902-A15A-B4C6B7E7D7F5}"/>
    <hyperlink ref="BS12" location="maand!A1" display="terug naar januari" xr:uid="{F3A89443-144B-4696-840A-CCDE623C8C5F}"/>
    <hyperlink ref="BS14:BU14" location="start!A1" display="terug naar start" xr:uid="{915C8AF0-E222-4EA2-9BD1-ABC9EE8AEDFB}"/>
    <hyperlink ref="BS10:BS11" location="'28'!A1" display="terug naar reserveringen" xr:uid="{B72CEF1A-F1F3-4808-8C0B-8953D7B347B3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81DD1-2B10-4056-9E26-5F77C766B1E2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maand1+28</f>
        <v>45686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45686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45686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45686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45686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45686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45686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45686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45686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45686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45686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45686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45686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45686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45686</v>
      </c>
      <c r="F376" s="1" t="s">
        <v>2</v>
      </c>
      <c r="G376" s="261">
        <f>_xlfn.SINGLE(dag29res3)</f>
        <v>3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134D62EA-A3ED-4069-8407-A38717DF48A5}"/>
    <hyperlink ref="K50:M51" location="jan!A1" display="jan!A1" xr:uid="{EB1749C6-2868-4FF7-B78E-5685324D1562}"/>
    <hyperlink ref="K52:M52" location="'januari 2'!A354" display="reservering 3" xr:uid="{0778DCE8-3831-4C7B-9084-983CA93FD143}"/>
    <hyperlink ref="K52:N53" location="'29'!A215" display="volgende reservering" xr:uid="{9CE66549-934B-4A23-B611-FA84E1C7CCA9}"/>
    <hyperlink ref="K193:M193" location="'januari 2'!A354" display="reservering 3" xr:uid="{505748F6-257A-4C58-86DF-57A1D06E2D2B}"/>
    <hyperlink ref="K193:N194" location="'29'!A356" display="volgende reservering" xr:uid="{E6AE1D30-C052-4CE2-A187-7AD943D61DB4}"/>
    <hyperlink ref="D1" location="maand!A1" display="terug naar januari" xr:uid="{4F348409-C579-49AF-BFB3-3A01A3AB6185}"/>
    <hyperlink ref="K48:N49" location="'29'!A1" display="terug naar boven" xr:uid="{820DC035-572A-40D6-A63C-E936B0795163}"/>
    <hyperlink ref="K50:N51" location="maand!A1" display="terug naar kalender" xr:uid="{BF4F258B-CAE0-45E7-8F3E-FDCC12E7DE86}"/>
    <hyperlink ref="K189:M190" location="'januari 1'!A1" display="terug naar boven" xr:uid="{E8F472F0-2F32-4FB1-9404-F8EAA1E982E1}"/>
    <hyperlink ref="K191:M192" location="jan!A1" display="jan!A1" xr:uid="{306F0E10-A477-4C57-8C51-37FE8C24E928}"/>
    <hyperlink ref="K189:N190" location="'29'!A1" display="terug naar boven" xr:uid="{F07815CB-C64C-4F60-9A57-FD4D06E8DF2E}"/>
    <hyperlink ref="K191:N192" location="maand!A1" display="terug naar januari" xr:uid="{31C3083F-C7AA-4C1C-B7FF-A492BBDA679C}"/>
    <hyperlink ref="K330:M331" location="'januari 1'!A1" display="terug naar boven" xr:uid="{5056BA77-30AA-4426-B99F-9834538F4236}"/>
    <hyperlink ref="K332:M333" location="jan!A1" display="jan!A1" xr:uid="{29068A97-EFEE-468D-822D-FA351E588662}"/>
    <hyperlink ref="K330:N331" location="'29'!A1" display="terug naar boven" xr:uid="{D0E83AC5-32F8-4978-9D62-631790D107B3}"/>
    <hyperlink ref="K332:N333" location="maand!A1" display="terug naar januari" xr:uid="{33A3FCCD-FF6D-4246-92C4-B06FD07DB5D8}"/>
    <hyperlink ref="B4:C4" location="'29'!A74" display="reservering 1" xr:uid="{68DE4978-1051-4E7B-9557-2E36CBF5EEDB}"/>
    <hyperlink ref="B6:C6" location="'29'!A215" display="reservering 2" xr:uid="{60672DED-11A1-4CE9-8ECE-1DD9732657A1}"/>
    <hyperlink ref="B8:C8" location="'29'!A356" display="reservering 3" xr:uid="{247B5DB4-BDF1-48B2-B824-1D6C07B7EB65}"/>
    <hyperlink ref="F1:H1" location="start!A1" display="terug naar start" xr:uid="{84ED941C-7D67-4962-BB28-65598B79DE4D}"/>
    <hyperlink ref="BS10" location="'1'!A1" display="naar begin" xr:uid="{92966AA1-EDB5-4492-9D1F-A9CCB0828BEA}"/>
    <hyperlink ref="I1:K1" location="'29'!BS29" display="personeelsplanning" xr:uid="{76010C1D-279C-4164-A535-328224A0590F}"/>
    <hyperlink ref="BS12" location="maand!A1" display="terug naar januari" xr:uid="{2949D80C-BA7C-47C3-AD89-006C3E55185D}"/>
    <hyperlink ref="BS14:BU14" location="start!A1" display="terug naar start" xr:uid="{2BB5CFD7-63C5-4E65-B3FF-B5526BCD0A84}"/>
    <hyperlink ref="BS10:BS11" location="'29'!A1" display="terug naar reserveringen" xr:uid="{DA49F205-35DE-4FE1-AAE1-9CE33D6AE4C1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572D-25C8-431B-8DFF-A703795FE93F}">
  <dimension ref="A1:BU422"/>
  <sheetViews>
    <sheetView workbookViewId="0">
      <selection activeCell="D1" sqref="D1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maand1+29</f>
        <v>45687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45687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45687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45687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45687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45687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45687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45687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45687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45687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45687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45687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45687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45687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45687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4C1487B4-3777-42D3-B6A0-6A0379240A8D}"/>
    <hyperlink ref="K50:M51" location="jan!A1" display="jan!A1" xr:uid="{37D9422E-07F4-4FB7-8ADD-F48DC9B2B435}"/>
    <hyperlink ref="K52:M52" location="'januari 2'!A354" display="reservering 3" xr:uid="{A2D1B6CF-F9BD-4F6C-9ED0-19BED98D7BA6}"/>
    <hyperlink ref="K52:N53" location="'30'!A215" display="volgende reservering" xr:uid="{FCA15AAC-D97B-4D50-9269-7811828CF5E7}"/>
    <hyperlink ref="K193:M193" location="'januari 2'!A354" display="reservering 3" xr:uid="{596C9FEE-02A3-4E96-9C84-6EE3286FEC6D}"/>
    <hyperlink ref="K193:N194" location="'30'!A356" display="volgende reservering" xr:uid="{0EEDE1EE-40EB-401F-9F88-853C09E78E04}"/>
    <hyperlink ref="D1" location="maand!A1" display="terug naar januari" xr:uid="{E776E2C2-B7A4-4187-9C0A-01AC55EEE04C}"/>
    <hyperlink ref="K48:N49" location="'30'!A1" display="terug naar boven" xr:uid="{D58C2122-6F5C-4F9A-BD7A-25B399D6CD98}"/>
    <hyperlink ref="K50:N51" location="maand!A1" display="terug naar kalender" xr:uid="{332DBD0D-E014-4B8F-A978-8ECC52214CF9}"/>
    <hyperlink ref="K189:M190" location="'januari 1'!A1" display="terug naar boven" xr:uid="{289F5169-B336-411A-A52B-D3AAEEFBF1AF}"/>
    <hyperlink ref="K191:M192" location="jan!A1" display="jan!A1" xr:uid="{E754E121-8773-4E48-AE57-D0E690A06A34}"/>
    <hyperlink ref="K189:N190" location="'30'!A1" display="terug naar boven" xr:uid="{B2CD3040-E19A-4382-A734-BE00E7B04F70}"/>
    <hyperlink ref="K191:N192" location="maand!A1" display="terug naar januari" xr:uid="{14A13F6E-AB9D-4740-A91A-661C6B9B2CD4}"/>
    <hyperlink ref="K330:M331" location="'januari 1'!A1" display="terug naar boven" xr:uid="{AE8395E5-972C-4A72-B340-29E747A18825}"/>
    <hyperlink ref="K332:M333" location="jan!A1" display="jan!A1" xr:uid="{704BC4C9-70E1-4B52-91F6-B82A50805DF8}"/>
    <hyperlink ref="K330:N331" location="'30'!A1" display="terug naar boven" xr:uid="{AE2B6C2F-8C75-4B53-9636-85DDE5CDD4B5}"/>
    <hyperlink ref="K332:N333" location="maand!A1" display="terug naar januari" xr:uid="{2F161632-0CF3-4832-9188-00614E4E9EAC}"/>
    <hyperlink ref="B4:C4" location="'30'!A74" display="reservering 1" xr:uid="{10E4F684-644E-4940-B4DC-082477183E63}"/>
    <hyperlink ref="B6:C6" location="'30'!A215" display="reservering 2" xr:uid="{2D757A95-C19A-4BA2-A29C-F7740FC37E8F}"/>
    <hyperlink ref="B8:C8" location="'30'!A356" display="reservering 3" xr:uid="{5F0C79E6-9DFB-4AD4-AF86-2A2A42F14728}"/>
    <hyperlink ref="F1:H1" location="start!A1" display="terug naar start" xr:uid="{65A7733B-7D2C-47DD-A97F-C3BCF948F927}"/>
    <hyperlink ref="BS10" location="'1'!A1" display="naar begin" xr:uid="{1DFEA793-83BA-4892-BB48-70EA37610747}"/>
    <hyperlink ref="I1:K1" location="'30'!BS29" display="personeelsplanning" xr:uid="{880AE909-2D6E-4C0F-81E5-2693C465DFA8}"/>
    <hyperlink ref="BS12" location="maand!A1" display="terug naar januari" xr:uid="{F2794E8A-A9C0-43A0-A9E7-9B52A250248E}"/>
    <hyperlink ref="BS14:BU14" location="start!A1" display="terug naar start" xr:uid="{75508B4E-D696-47BE-BB25-BFBCFCC99A48}"/>
    <hyperlink ref="BS10:BS11" location="'30'!A1" display="terug naar reserveringen" xr:uid="{114AFD23-18F3-4B93-9316-3C953C1C9DCC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1B494-5320-4E91-B018-B3BAC988AF24}">
  <dimension ref="A1:BU422"/>
  <sheetViews>
    <sheetView topLeftCell="AB8" workbookViewId="0">
      <selection activeCell="BS12" sqref="BS12:BS13"/>
    </sheetView>
  </sheetViews>
  <sheetFormatPr defaultColWidth="9.140625" defaultRowHeight="15" x14ac:dyDescent="0.25"/>
  <cols>
    <col min="1" max="1" width="14.7109375" style="32" customWidth="1"/>
    <col min="2" max="2" width="9.140625" style="32"/>
    <col min="3" max="3" width="9.140625" style="2"/>
    <col min="4" max="4" width="14.7109375" style="32" customWidth="1"/>
    <col min="5" max="5" width="9.140625" style="32"/>
    <col min="6" max="6" width="9.140625" style="2"/>
    <col min="7" max="7" width="2.28515625" style="32" customWidth="1"/>
    <col min="8" max="9" width="9.140625" style="32"/>
    <col min="10" max="10" width="9.7109375" style="32" customWidth="1"/>
    <col min="11" max="11" width="13.28515625" style="32" customWidth="1"/>
    <col min="12" max="12" width="14.7109375" style="37" customWidth="1"/>
    <col min="13" max="13" width="11.85546875" style="32" customWidth="1"/>
    <col min="14" max="14" width="12.28515625" style="32" customWidth="1"/>
    <col min="15" max="15" width="14.7109375" style="32" customWidth="1"/>
    <col min="16" max="16" width="9.7109375" style="32" customWidth="1"/>
    <col min="17" max="17" width="7.28515625" style="32" customWidth="1"/>
    <col min="18" max="18" width="7.5703125" style="111" customWidth="1"/>
    <col min="19" max="19" width="9.42578125" style="111" customWidth="1"/>
    <col min="20" max="20" width="11.28515625" style="111" customWidth="1"/>
    <col min="21" max="27" width="9.140625" style="111"/>
    <col min="28" max="28" width="10.28515625" style="111" customWidth="1"/>
    <col min="29" max="29" width="9.140625" style="111"/>
    <col min="30" max="30" width="12.7109375" style="111" customWidth="1"/>
    <col min="31" max="35" width="25.85546875" style="112" hidden="1" customWidth="1"/>
    <col min="36" max="36" width="4.7109375" style="111" customWidth="1"/>
    <col min="37" max="37" width="12.42578125" style="111" customWidth="1"/>
    <col min="38" max="38" width="11.140625" style="32" customWidth="1"/>
    <col min="39" max="42" width="0" style="112" hidden="1" customWidth="1"/>
    <col min="43" max="43" width="15" style="111" customWidth="1"/>
    <col min="44" max="69" width="4.85546875" style="111" customWidth="1"/>
    <col min="70" max="70" width="3" style="111" customWidth="1"/>
    <col min="71" max="71" width="14.42578125" style="111" customWidth="1"/>
    <col min="72" max="141" width="9.42578125" style="111" customWidth="1"/>
    <col min="142" max="16384" width="9.140625" style="111"/>
  </cols>
  <sheetData>
    <row r="1" spans="1:73" x14ac:dyDescent="0.25">
      <c r="A1" s="32" t="s">
        <v>16</v>
      </c>
      <c r="B1" s="229">
        <f>maand1+30</f>
        <v>45688</v>
      </c>
      <c r="C1" s="229"/>
      <c r="D1" s="110" t="s">
        <v>261</v>
      </c>
      <c r="E1" s="101"/>
      <c r="F1" s="227" t="s">
        <v>360</v>
      </c>
      <c r="G1" s="227"/>
      <c r="H1" s="227"/>
      <c r="I1" s="286" t="s">
        <v>322</v>
      </c>
      <c r="J1" s="286"/>
      <c r="K1" s="286"/>
      <c r="AC1" s="32"/>
      <c r="AJ1" s="113" t="s">
        <v>322</v>
      </c>
      <c r="AL1" s="114">
        <f>B1</f>
        <v>45688</v>
      </c>
      <c r="AM1" s="115"/>
      <c r="AN1" s="115"/>
      <c r="AO1" s="115"/>
    </row>
    <row r="3" spans="1:73" x14ac:dyDescent="0.25">
      <c r="B3" s="116"/>
      <c r="C3" s="117"/>
    </row>
    <row r="4" spans="1:73" s="120" customFormat="1" ht="15.75" customHeight="1" x14ac:dyDescent="0.25">
      <c r="A4" s="118" t="s">
        <v>104</v>
      </c>
      <c r="B4" s="223" t="s">
        <v>13</v>
      </c>
      <c r="C4" s="223"/>
      <c r="D4" s="119" t="s">
        <v>2</v>
      </c>
      <c r="E4" s="222">
        <f>G48</f>
        <v>1</v>
      </c>
      <c r="F4" s="222"/>
      <c r="AM4" s="121"/>
      <c r="AN4" s="121"/>
      <c r="AO4" s="121"/>
      <c r="AP4" s="121"/>
    </row>
    <row r="5" spans="1:73" s="120" customFormat="1" ht="15.75" customHeight="1" x14ac:dyDescent="0.25">
      <c r="B5" s="228"/>
      <c r="C5" s="228"/>
      <c r="D5" s="118" t="s">
        <v>17</v>
      </c>
      <c r="E5" s="222">
        <f>B49</f>
        <v>0</v>
      </c>
      <c r="F5" s="222"/>
      <c r="AM5" s="121"/>
      <c r="AN5" s="121"/>
      <c r="AO5" s="121"/>
      <c r="AP5" s="121"/>
    </row>
    <row r="6" spans="1:73" s="120" customFormat="1" ht="15.75" customHeight="1" x14ac:dyDescent="0.25">
      <c r="A6" s="118" t="s">
        <v>104</v>
      </c>
      <c r="B6" s="223" t="s">
        <v>14</v>
      </c>
      <c r="C6" s="223"/>
      <c r="D6" s="119" t="s">
        <v>2</v>
      </c>
      <c r="E6" s="222">
        <f>G189</f>
        <v>2</v>
      </c>
      <c r="F6" s="222"/>
      <c r="AM6" s="121"/>
      <c r="AN6" s="121"/>
      <c r="AO6" s="121"/>
      <c r="AP6" s="121"/>
    </row>
    <row r="7" spans="1:73" s="122" customFormat="1" ht="15.75" customHeight="1" x14ac:dyDescent="0.25">
      <c r="A7" s="118"/>
      <c r="B7" s="221"/>
      <c r="C7" s="221"/>
      <c r="D7" s="118" t="s">
        <v>17</v>
      </c>
      <c r="E7" s="222">
        <f>B190</f>
        <v>0</v>
      </c>
      <c r="F7" s="222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AL7" s="118"/>
      <c r="AM7" s="123"/>
      <c r="AN7" s="123"/>
      <c r="AO7" s="123"/>
      <c r="AP7" s="123"/>
    </row>
    <row r="8" spans="1:73" s="120" customFormat="1" ht="15.75" customHeight="1" x14ac:dyDescent="0.25">
      <c r="A8" s="118" t="s">
        <v>104</v>
      </c>
      <c r="B8" s="223" t="s">
        <v>15</v>
      </c>
      <c r="C8" s="223"/>
      <c r="D8" s="119" t="s">
        <v>2</v>
      </c>
      <c r="E8" s="222">
        <f>G330</f>
        <v>3</v>
      </c>
      <c r="F8" s="222"/>
      <c r="AM8" s="121"/>
      <c r="AN8" s="121"/>
      <c r="AO8" s="121"/>
      <c r="AP8" s="121"/>
    </row>
    <row r="9" spans="1:73" s="122" customFormat="1" ht="15.75" thickBot="1" x14ac:dyDescent="0.3">
      <c r="A9" s="118"/>
      <c r="B9" s="124"/>
      <c r="C9" s="124"/>
      <c r="D9" s="118" t="s">
        <v>17</v>
      </c>
      <c r="E9" s="224">
        <f>B331</f>
        <v>0</v>
      </c>
      <c r="F9" s="224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AE9" s="112"/>
      <c r="AF9" s="112"/>
      <c r="AG9" s="112"/>
      <c r="AH9" s="112"/>
      <c r="AI9" s="112"/>
      <c r="AJ9" s="111"/>
      <c r="AL9" s="118"/>
      <c r="AM9" s="123"/>
      <c r="AN9" s="123"/>
      <c r="AO9" s="123"/>
      <c r="AP9" s="123"/>
    </row>
    <row r="10" spans="1:73" ht="19.5" thickBot="1" x14ac:dyDescent="0.35">
      <c r="A10" s="225" t="s">
        <v>99</v>
      </c>
      <c r="B10" s="226"/>
      <c r="C10" s="226"/>
      <c r="D10" s="226"/>
      <c r="E10" s="125"/>
      <c r="F10" s="125"/>
      <c r="G10" s="125"/>
      <c r="H10" s="125"/>
      <c r="I10" s="126"/>
      <c r="J10" s="127"/>
      <c r="K10" s="127"/>
      <c r="L10" s="127"/>
      <c r="M10" s="127"/>
      <c r="N10" s="127"/>
      <c r="O10" s="127"/>
      <c r="AC10" s="128" t="s">
        <v>1</v>
      </c>
      <c r="AD10" s="129">
        <f>B1</f>
        <v>45688</v>
      </c>
      <c r="AE10" s="130"/>
      <c r="AF10" s="130"/>
      <c r="AG10" s="130"/>
      <c r="AH10" s="130"/>
      <c r="AI10" s="130"/>
      <c r="AJ10" s="131"/>
      <c r="AK10" s="287" t="s">
        <v>323</v>
      </c>
      <c r="AL10" s="287"/>
      <c r="AM10" s="132"/>
      <c r="AN10" s="132"/>
      <c r="AO10" s="132"/>
      <c r="AP10" s="132"/>
      <c r="AQ10" s="133" t="s">
        <v>324</v>
      </c>
      <c r="AR10" s="133">
        <v>900</v>
      </c>
      <c r="AS10" s="133">
        <v>930</v>
      </c>
      <c r="AT10" s="133">
        <v>1000</v>
      </c>
      <c r="AU10" s="133">
        <v>1030</v>
      </c>
      <c r="AV10" s="133">
        <v>1100</v>
      </c>
      <c r="AW10" s="133">
        <v>1130</v>
      </c>
      <c r="AX10" s="133">
        <v>1200</v>
      </c>
      <c r="AY10" s="133">
        <v>1230</v>
      </c>
      <c r="AZ10" s="133">
        <v>1300</v>
      </c>
      <c r="BA10" s="133">
        <v>1330</v>
      </c>
      <c r="BB10" s="133">
        <v>1400</v>
      </c>
      <c r="BC10" s="133">
        <v>1430</v>
      </c>
      <c r="BD10" s="133">
        <v>1500</v>
      </c>
      <c r="BE10" s="133">
        <v>1530</v>
      </c>
      <c r="BF10" s="133">
        <v>1600</v>
      </c>
      <c r="BG10" s="133">
        <v>1630</v>
      </c>
      <c r="BH10" s="133">
        <v>1700</v>
      </c>
      <c r="BI10" s="133">
        <v>1730</v>
      </c>
      <c r="BJ10" s="133">
        <v>1800</v>
      </c>
      <c r="BK10" s="133">
        <v>1830</v>
      </c>
      <c r="BL10" s="133">
        <v>1900</v>
      </c>
      <c r="BM10" s="133">
        <v>1930</v>
      </c>
      <c r="BN10" s="133">
        <v>2000</v>
      </c>
      <c r="BO10" s="133">
        <v>2030</v>
      </c>
      <c r="BP10" s="133">
        <v>2100</v>
      </c>
      <c r="BQ10" s="133" t="s">
        <v>325</v>
      </c>
      <c r="BS10" s="214" t="s">
        <v>362</v>
      </c>
      <c r="BT10" s="155"/>
      <c r="BU10" s="155"/>
    </row>
    <row r="11" spans="1:73" ht="21" customHeight="1" thickBot="1" x14ac:dyDescent="0.35">
      <c r="A11" s="64" t="s">
        <v>2</v>
      </c>
      <c r="B11" s="64" t="s">
        <v>3</v>
      </c>
      <c r="C11" s="65" t="s">
        <v>4</v>
      </c>
      <c r="D11" s="65" t="s">
        <v>100</v>
      </c>
      <c r="E11" s="65" t="s">
        <v>101</v>
      </c>
      <c r="F11" s="75" t="s">
        <v>102</v>
      </c>
      <c r="G11" s="76"/>
      <c r="H11" s="65" t="s">
        <v>103</v>
      </c>
      <c r="I11" s="65"/>
      <c r="J11" s="2"/>
      <c r="K11" s="2"/>
      <c r="L11" s="77" t="s">
        <v>2</v>
      </c>
      <c r="M11" s="77" t="s">
        <v>3</v>
      </c>
      <c r="N11" s="78" t="s">
        <v>4</v>
      </c>
      <c r="O11" s="78" t="s">
        <v>100</v>
      </c>
      <c r="P11" s="78" t="s">
        <v>101</v>
      </c>
      <c r="Q11" s="79" t="s">
        <v>102</v>
      </c>
      <c r="R11" s="80"/>
      <c r="S11" s="78" t="s">
        <v>103</v>
      </c>
      <c r="T11" s="78"/>
      <c r="AB11" s="32" t="s">
        <v>269</v>
      </c>
      <c r="AC11" s="154" t="str" cm="1">
        <f t="array" ref="AC11:AG11">medewerker1</f>
        <v>a</v>
      </c>
      <c r="AD11" s="111" t="str">
        <v>aa</v>
      </c>
      <c r="AE11" s="121">
        <v>0</v>
      </c>
      <c r="AF11" s="121">
        <v>0</v>
      </c>
      <c r="AG11" s="121">
        <v>0</v>
      </c>
      <c r="AH11" s="121"/>
      <c r="AI11" s="121"/>
      <c r="AJ11" s="120"/>
      <c r="AK11" s="134"/>
      <c r="AL11" s="135"/>
      <c r="AM11" s="136"/>
      <c r="AN11" s="132"/>
      <c r="AO11" s="13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S11" s="214"/>
      <c r="BT11" s="155"/>
      <c r="BU11" s="155"/>
    </row>
    <row r="12" spans="1:73" ht="21" customHeight="1" x14ac:dyDescent="0.25">
      <c r="A12" s="46"/>
      <c r="B12" s="47">
        <v>1300</v>
      </c>
      <c r="C12" s="48"/>
      <c r="D12" s="48"/>
      <c r="E12" s="48"/>
      <c r="F12" s="215"/>
      <c r="G12" s="216"/>
      <c r="H12" s="215"/>
      <c r="I12" s="217"/>
      <c r="J12" s="2"/>
      <c r="K12" s="2"/>
      <c r="L12" s="46"/>
      <c r="M12" s="47">
        <v>1300</v>
      </c>
      <c r="N12" s="48"/>
      <c r="O12" s="48"/>
      <c r="P12" s="48"/>
      <c r="Q12" s="215"/>
      <c r="R12" s="216"/>
      <c r="S12" s="215"/>
      <c r="T12" s="217"/>
      <c r="AB12" s="111" t="s">
        <v>270</v>
      </c>
      <c r="AC12" s="32" t="str" cm="1">
        <f t="array" ref="AC12:AG12">medewerker2</f>
        <v>b</v>
      </c>
      <c r="AD12" s="111" t="str">
        <v>bb</v>
      </c>
      <c r="AE12" s="121">
        <v>0</v>
      </c>
      <c r="AF12" s="121">
        <v>0</v>
      </c>
      <c r="AG12" s="121">
        <v>0</v>
      </c>
      <c r="AH12" s="121"/>
      <c r="AI12" s="121"/>
      <c r="AJ12" s="120"/>
      <c r="AK12" s="128"/>
      <c r="AL12" s="137"/>
      <c r="AM12" s="136"/>
      <c r="AN12" s="132"/>
      <c r="AO12" s="13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S12" s="214" t="s">
        <v>261</v>
      </c>
      <c r="BT12" s="156"/>
      <c r="BU12" s="156"/>
    </row>
    <row r="13" spans="1:73" ht="21" customHeight="1" x14ac:dyDescent="0.25">
      <c r="A13" s="49"/>
      <c r="B13" s="45">
        <v>1300</v>
      </c>
      <c r="C13" s="44"/>
      <c r="D13" s="44"/>
      <c r="E13" s="44"/>
      <c r="F13" s="218"/>
      <c r="G13" s="219"/>
      <c r="H13" s="218"/>
      <c r="I13" s="220"/>
      <c r="J13" s="2"/>
      <c r="K13" s="2"/>
      <c r="L13" s="49"/>
      <c r="M13" s="45">
        <v>1300</v>
      </c>
      <c r="N13" s="44"/>
      <c r="O13" s="44"/>
      <c r="P13" s="44"/>
      <c r="Q13" s="218"/>
      <c r="R13" s="219"/>
      <c r="S13" s="218"/>
      <c r="T13" s="220"/>
      <c r="AB13" s="111" t="s">
        <v>271</v>
      </c>
      <c r="AC13" s="32" t="str" cm="1">
        <f t="array" ref="AC13:AG13">medewerker3</f>
        <v>c</v>
      </c>
      <c r="AD13" s="111" t="str">
        <v>cc</v>
      </c>
      <c r="AE13" s="121">
        <v>0</v>
      </c>
      <c r="AF13" s="121">
        <v>0</v>
      </c>
      <c r="AG13" s="121">
        <v>0</v>
      </c>
      <c r="AH13" s="121"/>
      <c r="AI13" s="121"/>
      <c r="AJ13" s="120"/>
      <c r="AK13" s="138"/>
      <c r="AL13" s="139"/>
      <c r="AM13" s="136"/>
      <c r="AN13" s="132"/>
      <c r="AO13" s="13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S13" s="214"/>
      <c r="BT13" s="156"/>
      <c r="BU13" s="156"/>
    </row>
    <row r="14" spans="1:73" ht="21" customHeight="1" x14ac:dyDescent="0.25">
      <c r="A14" s="49"/>
      <c r="B14" s="45">
        <v>1300</v>
      </c>
      <c r="C14" s="44"/>
      <c r="D14" s="44"/>
      <c r="E14" s="44"/>
      <c r="F14" s="218"/>
      <c r="G14" s="219"/>
      <c r="H14" s="218"/>
      <c r="I14" s="220"/>
      <c r="J14" s="2"/>
      <c r="K14" s="2"/>
      <c r="L14" s="49"/>
      <c r="M14" s="45">
        <v>1300</v>
      </c>
      <c r="N14" s="44"/>
      <c r="O14" s="44"/>
      <c r="P14" s="44"/>
      <c r="Q14" s="218"/>
      <c r="R14" s="219"/>
      <c r="S14" s="218"/>
      <c r="T14" s="220"/>
      <c r="AB14" s="111" t="s">
        <v>272</v>
      </c>
      <c r="AC14" s="32" t="str" cm="1">
        <f t="array" ref="AC14:AG14">medewerker4</f>
        <v>d</v>
      </c>
      <c r="AD14" s="111" t="str">
        <v>dd</v>
      </c>
      <c r="AE14" s="123">
        <v>0</v>
      </c>
      <c r="AF14" s="123">
        <v>0</v>
      </c>
      <c r="AG14" s="123">
        <v>0</v>
      </c>
      <c r="AH14" s="123"/>
      <c r="AI14" s="123"/>
      <c r="AJ14" s="122"/>
      <c r="AK14" s="128"/>
      <c r="AL14" s="137"/>
      <c r="AM14" s="136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S14" s="214" t="s">
        <v>360</v>
      </c>
      <c r="BT14" s="157"/>
      <c r="BU14" s="157"/>
    </row>
    <row r="15" spans="1:73" ht="21" customHeight="1" thickBot="1" x14ac:dyDescent="0.3">
      <c r="A15" s="50"/>
      <c r="B15" s="51">
        <v>1300</v>
      </c>
      <c r="C15" s="52"/>
      <c r="D15" s="52"/>
      <c r="E15" s="52"/>
      <c r="F15" s="236"/>
      <c r="G15" s="237"/>
      <c r="H15" s="236"/>
      <c r="I15" s="238"/>
      <c r="J15" s="2"/>
      <c r="K15" s="2"/>
      <c r="L15" s="50"/>
      <c r="M15" s="51">
        <v>1300</v>
      </c>
      <c r="N15" s="52"/>
      <c r="O15" s="52"/>
      <c r="P15" s="52"/>
      <c r="Q15" s="236"/>
      <c r="R15" s="237"/>
      <c r="S15" s="236"/>
      <c r="T15" s="238"/>
      <c r="AB15" s="111" t="s">
        <v>273</v>
      </c>
      <c r="AC15" s="32" t="str" cm="1">
        <f t="array" ref="AC15:AG15">medewerker5</f>
        <v>e</v>
      </c>
      <c r="AD15" s="111" t="str">
        <v>ee</v>
      </c>
      <c r="AE15" s="121">
        <v>0</v>
      </c>
      <c r="AF15" s="121">
        <v>0</v>
      </c>
      <c r="AG15" s="121">
        <v>0</v>
      </c>
      <c r="AH15" s="121"/>
      <c r="AI15" s="121"/>
      <c r="AJ15" s="120"/>
      <c r="AK15" s="138"/>
      <c r="AL15" s="139"/>
      <c r="AM15" s="136"/>
      <c r="AN15" s="132"/>
      <c r="AO15" s="132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S15" s="214"/>
      <c r="BT15" s="158"/>
      <c r="BU15" s="158"/>
    </row>
    <row r="16" spans="1:73" ht="21" customHeight="1" x14ac:dyDescent="0.25">
      <c r="A16" s="53"/>
      <c r="B16" s="54">
        <v>1400</v>
      </c>
      <c r="C16" s="55"/>
      <c r="D16" s="55"/>
      <c r="E16" s="55"/>
      <c r="F16" s="230"/>
      <c r="G16" s="231"/>
      <c r="H16" s="230"/>
      <c r="I16" s="232"/>
      <c r="J16" s="2"/>
      <c r="K16" s="2"/>
      <c r="L16" s="53"/>
      <c r="M16" s="54">
        <v>1400</v>
      </c>
      <c r="N16" s="55"/>
      <c r="O16" s="55"/>
      <c r="P16" s="55"/>
      <c r="Q16" s="230"/>
      <c r="R16" s="231"/>
      <c r="S16" s="230"/>
      <c r="T16" s="232"/>
      <c r="AB16" s="111" t="s">
        <v>274</v>
      </c>
      <c r="AC16" s="32" t="str" cm="1">
        <f t="array" ref="AC16:AG16">medewerker6</f>
        <v>f</v>
      </c>
      <c r="AD16" s="111" t="str">
        <v>ff</v>
      </c>
      <c r="AE16" s="123">
        <v>0</v>
      </c>
      <c r="AF16" s="123">
        <v>0</v>
      </c>
      <c r="AG16" s="123">
        <v>0</v>
      </c>
      <c r="AH16" s="123"/>
      <c r="AI16" s="123"/>
      <c r="AJ16" s="122"/>
      <c r="AK16" s="128"/>
      <c r="AL16" s="131"/>
      <c r="AM16" s="136"/>
      <c r="AN16" s="132"/>
      <c r="AO16" s="132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</row>
    <row r="17" spans="1:69" ht="21" customHeight="1" x14ac:dyDescent="0.25">
      <c r="A17" s="59"/>
      <c r="B17" s="60">
        <v>1400</v>
      </c>
      <c r="C17" s="61"/>
      <c r="D17" s="61"/>
      <c r="E17" s="61"/>
      <c r="F17" s="233"/>
      <c r="G17" s="234"/>
      <c r="H17" s="233"/>
      <c r="I17" s="235"/>
      <c r="J17" s="2"/>
      <c r="K17" s="2"/>
      <c r="L17" s="59"/>
      <c r="M17" s="60">
        <v>1400</v>
      </c>
      <c r="N17" s="61"/>
      <c r="O17" s="61"/>
      <c r="P17" s="61"/>
      <c r="Q17" s="233"/>
      <c r="R17" s="234"/>
      <c r="S17" s="233"/>
      <c r="T17" s="235"/>
      <c r="AB17" s="111" t="s">
        <v>275</v>
      </c>
      <c r="AC17" s="32" t="str" cm="1">
        <f t="array" ref="AC17:AG17">medewerker7</f>
        <v>g</v>
      </c>
      <c r="AD17" s="111" t="str">
        <v>gg</v>
      </c>
      <c r="AE17" s="112">
        <v>0</v>
      </c>
      <c r="AF17" s="112">
        <v>0</v>
      </c>
      <c r="AG17" s="112">
        <v>0</v>
      </c>
      <c r="AK17" s="138"/>
      <c r="AL17" s="139"/>
      <c r="AM17" s="136"/>
      <c r="AN17" s="132"/>
      <c r="AO17" s="132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</row>
    <row r="18" spans="1:69" ht="21" customHeight="1" x14ac:dyDescent="0.25">
      <c r="A18" s="59"/>
      <c r="B18" s="60">
        <v>1400</v>
      </c>
      <c r="C18" s="61"/>
      <c r="D18" s="61"/>
      <c r="E18" s="61"/>
      <c r="F18" s="233"/>
      <c r="G18" s="234"/>
      <c r="H18" s="233"/>
      <c r="I18" s="235"/>
      <c r="J18" s="2"/>
      <c r="K18" s="2"/>
      <c r="L18" s="59"/>
      <c r="M18" s="60">
        <v>1400</v>
      </c>
      <c r="N18" s="61"/>
      <c r="O18" s="61"/>
      <c r="P18" s="61"/>
      <c r="Q18" s="233"/>
      <c r="R18" s="234"/>
      <c r="S18" s="233"/>
      <c r="T18" s="235"/>
      <c r="AB18" s="111" t="s">
        <v>276</v>
      </c>
      <c r="AC18" s="32" t="str" cm="1">
        <f t="array" ref="AC18:AG18">medewerker8</f>
        <v>h</v>
      </c>
      <c r="AD18" s="111" t="str">
        <v>hh</v>
      </c>
      <c r="AE18" s="112">
        <v>0</v>
      </c>
      <c r="AF18" s="112">
        <v>0</v>
      </c>
      <c r="AG18" s="112">
        <v>0</v>
      </c>
      <c r="AK18" s="128"/>
      <c r="AL18" s="137"/>
      <c r="AM18" s="136"/>
      <c r="AN18" s="132"/>
      <c r="AO18" s="132"/>
      <c r="AP18" s="132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</row>
    <row r="19" spans="1:69" ht="21" customHeight="1" thickBot="1" x14ac:dyDescent="0.3">
      <c r="A19" s="56"/>
      <c r="B19" s="57">
        <v>1400</v>
      </c>
      <c r="C19" s="58"/>
      <c r="D19" s="58"/>
      <c r="E19" s="58"/>
      <c r="F19" s="239"/>
      <c r="G19" s="240"/>
      <c r="H19" s="239"/>
      <c r="I19" s="241"/>
      <c r="J19" s="2"/>
      <c r="K19" s="2"/>
      <c r="L19" s="56"/>
      <c r="M19" s="57">
        <v>1400</v>
      </c>
      <c r="N19" s="58"/>
      <c r="O19" s="58"/>
      <c r="P19" s="58"/>
      <c r="Q19" s="239"/>
      <c r="R19" s="240"/>
      <c r="S19" s="239"/>
      <c r="T19" s="241"/>
      <c r="AB19" s="111" t="s">
        <v>277</v>
      </c>
      <c r="AC19" s="32" t="str" cm="1">
        <f t="array" ref="AC19:AG19">medewerker9</f>
        <v>i</v>
      </c>
      <c r="AD19" s="111" t="str">
        <v>ii</v>
      </c>
      <c r="AE19" s="112">
        <v>0</v>
      </c>
      <c r="AF19" s="112">
        <v>0</v>
      </c>
      <c r="AG19" s="112">
        <v>0</v>
      </c>
      <c r="AK19" s="138"/>
      <c r="AL19" s="139"/>
      <c r="AM19" s="136"/>
      <c r="AN19" s="132"/>
      <c r="AO19" s="132"/>
      <c r="AP19" s="132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</row>
    <row r="20" spans="1:69" ht="21" customHeight="1" x14ac:dyDescent="0.25">
      <c r="A20" s="46"/>
      <c r="B20" s="47">
        <v>1500</v>
      </c>
      <c r="C20" s="48"/>
      <c r="D20" s="48"/>
      <c r="E20" s="48"/>
      <c r="F20" s="215"/>
      <c r="G20" s="216"/>
      <c r="H20" s="215"/>
      <c r="I20" s="217"/>
      <c r="J20" s="2"/>
      <c r="K20" s="2"/>
      <c r="L20" s="46"/>
      <c r="M20" s="47">
        <v>1500</v>
      </c>
      <c r="N20" s="48"/>
      <c r="O20" s="48"/>
      <c r="P20" s="48"/>
      <c r="Q20" s="215"/>
      <c r="R20" s="216"/>
      <c r="S20" s="215"/>
      <c r="T20" s="217"/>
      <c r="AB20" s="111" t="s">
        <v>278</v>
      </c>
      <c r="AC20" s="32" t="str" cm="1">
        <f t="array" ref="AC20:AG20">medewerker10</f>
        <v>j</v>
      </c>
      <c r="AD20" s="111" t="str">
        <v>jj</v>
      </c>
      <c r="AE20" s="112">
        <v>0</v>
      </c>
      <c r="AF20" s="112">
        <v>0</v>
      </c>
      <c r="AG20" s="112">
        <v>0</v>
      </c>
      <c r="AK20" s="128"/>
      <c r="AL20" s="137"/>
      <c r="AM20" s="136"/>
      <c r="AN20" s="132"/>
      <c r="AO20" s="132"/>
      <c r="AP20" s="132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</row>
    <row r="21" spans="1:69" ht="21" customHeight="1" x14ac:dyDescent="0.25">
      <c r="A21" s="49"/>
      <c r="B21" s="45">
        <v>1500</v>
      </c>
      <c r="C21" s="44"/>
      <c r="D21" s="44"/>
      <c r="E21" s="44"/>
      <c r="F21" s="218"/>
      <c r="G21" s="219"/>
      <c r="H21" s="218"/>
      <c r="I21" s="220"/>
      <c r="J21" s="2"/>
      <c r="K21" s="2"/>
      <c r="L21" s="49"/>
      <c r="M21" s="45">
        <v>1500</v>
      </c>
      <c r="N21" s="44"/>
      <c r="O21" s="44"/>
      <c r="P21" s="44"/>
      <c r="Q21" s="218"/>
      <c r="R21" s="219"/>
      <c r="S21" s="218"/>
      <c r="T21" s="220"/>
      <c r="AB21" s="111" t="s">
        <v>279</v>
      </c>
      <c r="AC21" s="32" t="str" cm="1">
        <f t="array" ref="AC21:AG21">medewerker11</f>
        <v>k</v>
      </c>
      <c r="AD21" s="111" t="str">
        <v>kk</v>
      </c>
      <c r="AE21" s="112">
        <v>0</v>
      </c>
      <c r="AF21" s="112">
        <v>0</v>
      </c>
      <c r="AG21" s="112">
        <v>0</v>
      </c>
      <c r="AK21" s="138"/>
      <c r="AL21" s="139"/>
      <c r="AM21" s="136"/>
      <c r="AN21" s="132"/>
      <c r="AO21" s="132"/>
      <c r="AP21" s="132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</row>
    <row r="22" spans="1:69" ht="21" customHeight="1" x14ac:dyDescent="0.25">
      <c r="A22" s="49"/>
      <c r="B22" s="45">
        <v>1500</v>
      </c>
      <c r="C22" s="44"/>
      <c r="D22" s="44"/>
      <c r="E22" s="44"/>
      <c r="F22" s="218"/>
      <c r="G22" s="219"/>
      <c r="H22" s="218"/>
      <c r="I22" s="220"/>
      <c r="J22" s="2"/>
      <c r="K22" s="2"/>
      <c r="L22" s="49"/>
      <c r="M22" s="45">
        <v>1500</v>
      </c>
      <c r="N22" s="44"/>
      <c r="O22" s="44"/>
      <c r="P22" s="44"/>
      <c r="Q22" s="218"/>
      <c r="R22" s="219"/>
      <c r="S22" s="218"/>
      <c r="T22" s="220"/>
      <c r="AB22" s="111" t="s">
        <v>280</v>
      </c>
      <c r="AC22" s="32" t="str" cm="1">
        <f t="array" ref="AC22:AG22">medewerker12</f>
        <v>l</v>
      </c>
      <c r="AD22" s="111" t="str">
        <v>ll</v>
      </c>
      <c r="AE22" s="112">
        <v>0</v>
      </c>
      <c r="AF22" s="112">
        <v>0</v>
      </c>
      <c r="AG22" s="112">
        <v>0</v>
      </c>
      <c r="AK22" s="128"/>
      <c r="AL22" s="137"/>
      <c r="AM22" s="136"/>
      <c r="AN22" s="132"/>
      <c r="AO22" s="132"/>
      <c r="AP22" s="132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</row>
    <row r="23" spans="1:69" ht="21" customHeight="1" thickBot="1" x14ac:dyDescent="0.3">
      <c r="A23" s="50"/>
      <c r="B23" s="51">
        <v>1500</v>
      </c>
      <c r="C23" s="52"/>
      <c r="D23" s="52"/>
      <c r="E23" s="52"/>
      <c r="F23" s="236"/>
      <c r="G23" s="237"/>
      <c r="H23" s="236"/>
      <c r="I23" s="238"/>
      <c r="J23" s="2"/>
      <c r="K23" s="2"/>
      <c r="L23" s="50"/>
      <c r="M23" s="51">
        <v>1500</v>
      </c>
      <c r="N23" s="52"/>
      <c r="O23" s="52"/>
      <c r="P23" s="52"/>
      <c r="Q23" s="236"/>
      <c r="R23" s="237"/>
      <c r="S23" s="236"/>
      <c r="T23" s="238"/>
      <c r="AB23" s="111" t="s">
        <v>281</v>
      </c>
      <c r="AC23" s="32" t="str" cm="1">
        <f t="array" ref="AC23:AG23">medewerker13</f>
        <v>m</v>
      </c>
      <c r="AD23" s="111" t="str">
        <v>mm</v>
      </c>
      <c r="AE23" s="112">
        <v>0</v>
      </c>
      <c r="AF23" s="112">
        <v>0</v>
      </c>
      <c r="AG23" s="112">
        <v>0</v>
      </c>
      <c r="AK23" s="138"/>
      <c r="AL23" s="139"/>
      <c r="AM23" s="136"/>
      <c r="AN23" s="132"/>
      <c r="AO23" s="132"/>
      <c r="AP23" s="132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</row>
    <row r="24" spans="1:69" ht="21" customHeight="1" x14ac:dyDescent="0.25">
      <c r="A24" s="53"/>
      <c r="B24" s="54">
        <v>1600</v>
      </c>
      <c r="C24" s="55"/>
      <c r="D24" s="54"/>
      <c r="E24" s="54"/>
      <c r="F24" s="230"/>
      <c r="G24" s="231"/>
      <c r="H24" s="242"/>
      <c r="I24" s="243"/>
      <c r="L24" s="53"/>
      <c r="M24" s="54">
        <v>1600</v>
      </c>
      <c r="N24" s="55"/>
      <c r="O24" s="54"/>
      <c r="P24" s="54"/>
      <c r="Q24" s="230"/>
      <c r="R24" s="231"/>
      <c r="S24" s="242"/>
      <c r="T24" s="243"/>
      <c r="AB24" s="111" t="s">
        <v>282</v>
      </c>
      <c r="AC24" s="32" t="str" cm="1">
        <f t="array" ref="AC24:AG24">medewerker14</f>
        <v>n</v>
      </c>
      <c r="AD24" s="111" t="str">
        <v>nn</v>
      </c>
      <c r="AE24" s="112">
        <v>0</v>
      </c>
      <c r="AF24" s="112">
        <v>0</v>
      </c>
      <c r="AG24" s="112">
        <v>0</v>
      </c>
      <c r="AK24" s="128"/>
      <c r="AL24" s="137"/>
      <c r="AM24" s="136"/>
      <c r="AN24" s="132"/>
      <c r="AO24" s="132"/>
      <c r="AP24" s="132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</row>
    <row r="25" spans="1:69" ht="21" customHeight="1" thickBot="1" x14ac:dyDescent="0.3">
      <c r="A25" s="56"/>
      <c r="B25" s="57">
        <v>1600</v>
      </c>
      <c r="C25" s="58"/>
      <c r="D25" s="57"/>
      <c r="E25" s="57"/>
      <c r="F25" s="239"/>
      <c r="G25" s="240"/>
      <c r="H25" s="244"/>
      <c r="I25" s="245"/>
      <c r="L25" s="56"/>
      <c r="M25" s="57">
        <v>1600</v>
      </c>
      <c r="N25" s="58"/>
      <c r="O25" s="57"/>
      <c r="P25" s="57"/>
      <c r="Q25" s="239"/>
      <c r="R25" s="240"/>
      <c r="S25" s="244"/>
      <c r="T25" s="245"/>
      <c r="AB25" s="111" t="s">
        <v>283</v>
      </c>
      <c r="AC25" s="32" t="str" cm="1">
        <f t="array" ref="AC25:AG25">medewerker15</f>
        <v>o</v>
      </c>
      <c r="AD25" s="111" t="str">
        <v>oo</v>
      </c>
      <c r="AE25" s="112">
        <v>0</v>
      </c>
      <c r="AF25" s="112">
        <v>0</v>
      </c>
      <c r="AG25" s="112">
        <v>0</v>
      </c>
      <c r="AK25" s="138"/>
      <c r="AL25" s="139"/>
      <c r="AM25" s="136"/>
      <c r="AN25" s="132"/>
      <c r="AO25" s="132"/>
      <c r="AP25" s="132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69" ht="21" customHeight="1" x14ac:dyDescent="0.25">
      <c r="A26" s="46"/>
      <c r="B26" s="47">
        <v>1700</v>
      </c>
      <c r="C26" s="48"/>
      <c r="D26" s="47"/>
      <c r="E26" s="47"/>
      <c r="F26" s="215"/>
      <c r="G26" s="216"/>
      <c r="H26" s="250"/>
      <c r="I26" s="251"/>
      <c r="L26" s="46"/>
      <c r="M26" s="47">
        <v>1700</v>
      </c>
      <c r="N26" s="48"/>
      <c r="O26" s="47"/>
      <c r="P26" s="47"/>
      <c r="Q26" s="215"/>
      <c r="R26" s="216"/>
      <c r="S26" s="250"/>
      <c r="T26" s="251"/>
      <c r="AB26" s="111" t="s">
        <v>284</v>
      </c>
      <c r="AC26" s="32" t="str" cm="1">
        <f t="array" ref="AC26:AG26">medewerker16</f>
        <v>p</v>
      </c>
      <c r="AD26" s="111" t="str">
        <v>pp</v>
      </c>
      <c r="AE26" s="112">
        <v>0</v>
      </c>
      <c r="AF26" s="112">
        <v>0</v>
      </c>
      <c r="AG26" s="112">
        <v>0</v>
      </c>
      <c r="AK26" s="128"/>
      <c r="AL26" s="137"/>
      <c r="AM26" s="136"/>
      <c r="AN26" s="132"/>
      <c r="AO26" s="132"/>
      <c r="AP26" s="132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</row>
    <row r="27" spans="1:69" ht="21" customHeight="1" x14ac:dyDescent="0.25">
      <c r="A27" s="49"/>
      <c r="B27" s="45">
        <v>1700</v>
      </c>
      <c r="C27" s="44"/>
      <c r="D27" s="45"/>
      <c r="E27" s="45"/>
      <c r="F27" s="218"/>
      <c r="G27" s="219"/>
      <c r="H27" s="246"/>
      <c r="I27" s="247"/>
      <c r="L27" s="49"/>
      <c r="M27" s="45">
        <v>1700</v>
      </c>
      <c r="N27" s="44"/>
      <c r="O27" s="45"/>
      <c r="P27" s="45"/>
      <c r="Q27" s="218"/>
      <c r="R27" s="219"/>
      <c r="S27" s="246"/>
      <c r="T27" s="247"/>
      <c r="AB27" s="111" t="s">
        <v>285</v>
      </c>
      <c r="AC27" s="32" t="str" cm="1">
        <f t="array" ref="AC27:AG27">medewerker17</f>
        <v>q</v>
      </c>
      <c r="AD27" s="111" t="str">
        <v>qq</v>
      </c>
      <c r="AE27" s="112">
        <v>0</v>
      </c>
      <c r="AF27" s="112">
        <v>0</v>
      </c>
      <c r="AG27" s="112">
        <v>0</v>
      </c>
      <c r="AK27" s="138"/>
      <c r="AL27" s="139"/>
      <c r="AM27" s="136"/>
      <c r="AN27" s="132"/>
      <c r="AO27" s="132"/>
      <c r="AP27" s="132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</row>
    <row r="28" spans="1:69" ht="21" customHeight="1" x14ac:dyDescent="0.25">
      <c r="A28" s="49"/>
      <c r="B28" s="45">
        <v>1700</v>
      </c>
      <c r="C28" s="44"/>
      <c r="D28" s="45"/>
      <c r="E28" s="45"/>
      <c r="F28" s="218"/>
      <c r="G28" s="219"/>
      <c r="H28" s="246"/>
      <c r="I28" s="247"/>
      <c r="L28" s="49"/>
      <c r="M28" s="45">
        <v>1700</v>
      </c>
      <c r="N28" s="44"/>
      <c r="O28" s="45"/>
      <c r="P28" s="45"/>
      <c r="Q28" s="218"/>
      <c r="R28" s="219"/>
      <c r="S28" s="246"/>
      <c r="T28" s="247"/>
      <c r="AB28" s="111" t="s">
        <v>286</v>
      </c>
      <c r="AC28" s="32" t="str" cm="1">
        <f t="array" ref="AC28:AG28">medewerker18</f>
        <v>r</v>
      </c>
      <c r="AD28" s="111" t="str">
        <v>rr</v>
      </c>
      <c r="AE28" s="112">
        <v>0</v>
      </c>
      <c r="AF28" s="112">
        <v>0</v>
      </c>
      <c r="AG28" s="112">
        <v>0</v>
      </c>
      <c r="AK28" s="128"/>
      <c r="AL28" s="137"/>
      <c r="AM28" s="136"/>
      <c r="AN28" s="132"/>
      <c r="AO28" s="132"/>
      <c r="AP28" s="132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</row>
    <row r="29" spans="1:69" ht="21" customHeight="1" thickBot="1" x14ac:dyDescent="0.3">
      <c r="A29" s="50"/>
      <c r="B29" s="51">
        <v>1700</v>
      </c>
      <c r="C29" s="52"/>
      <c r="D29" s="51"/>
      <c r="E29" s="51"/>
      <c r="F29" s="236"/>
      <c r="G29" s="237"/>
      <c r="H29" s="248"/>
      <c r="I29" s="249"/>
      <c r="L29" s="50"/>
      <c r="M29" s="51">
        <v>1700</v>
      </c>
      <c r="N29" s="52"/>
      <c r="O29" s="51"/>
      <c r="P29" s="51"/>
      <c r="Q29" s="236"/>
      <c r="R29" s="237"/>
      <c r="S29" s="248"/>
      <c r="T29" s="249"/>
      <c r="AB29" s="111" t="s">
        <v>287</v>
      </c>
      <c r="AC29" s="32" t="str" cm="1">
        <f t="array" ref="AC29:AG29">medewerker19</f>
        <v>s</v>
      </c>
      <c r="AD29" s="111" t="str">
        <v>zz</v>
      </c>
      <c r="AE29" s="112">
        <v>0</v>
      </c>
      <c r="AF29" s="112">
        <v>0</v>
      </c>
      <c r="AG29" s="112">
        <v>0</v>
      </c>
      <c r="AK29" s="138"/>
      <c r="AL29" s="139"/>
      <c r="AM29" s="136"/>
      <c r="AN29" s="132"/>
      <c r="AO29" s="132"/>
      <c r="AP29" s="132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</row>
    <row r="30" spans="1:69" ht="21" customHeight="1" thickBot="1" x14ac:dyDescent="0.3">
      <c r="A30" s="64" t="s">
        <v>2</v>
      </c>
      <c r="B30" s="64" t="s">
        <v>3</v>
      </c>
      <c r="C30" s="65" t="s">
        <v>4</v>
      </c>
      <c r="D30" s="65" t="s">
        <v>100</v>
      </c>
      <c r="E30" s="65" t="s">
        <v>101</v>
      </c>
      <c r="F30" s="254" t="s">
        <v>102</v>
      </c>
      <c r="G30" s="255"/>
      <c r="H30" s="254" t="s">
        <v>103</v>
      </c>
      <c r="I30" s="255"/>
      <c r="J30" s="2"/>
      <c r="K30" s="2"/>
      <c r="L30" s="64" t="s">
        <v>2</v>
      </c>
      <c r="M30" s="64" t="s">
        <v>3</v>
      </c>
      <c r="N30" s="65" t="s">
        <v>4</v>
      </c>
      <c r="O30" s="65" t="s">
        <v>100</v>
      </c>
      <c r="P30" s="65" t="s">
        <v>101</v>
      </c>
      <c r="Q30" s="254" t="s">
        <v>102</v>
      </c>
      <c r="R30" s="255"/>
      <c r="S30" s="254" t="s">
        <v>103</v>
      </c>
      <c r="T30" s="255"/>
      <c r="AB30" s="111" t="s">
        <v>288</v>
      </c>
      <c r="AC30" s="32" t="str" cm="1">
        <f t="array" ref="AC30:AG30">medewerker20</f>
        <v>t</v>
      </c>
      <c r="AD30" s="111" t="str">
        <v>tt</v>
      </c>
      <c r="AE30" s="112">
        <v>0</v>
      </c>
      <c r="AF30" s="112">
        <v>0</v>
      </c>
      <c r="AG30" s="112">
        <v>0</v>
      </c>
      <c r="AK30" s="128"/>
      <c r="AL30" s="137"/>
      <c r="AM30" s="136"/>
      <c r="AN30" s="132"/>
      <c r="AO30" s="132"/>
      <c r="AP30" s="132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</row>
    <row r="31" spans="1:69" ht="21" customHeight="1" x14ac:dyDescent="0.25">
      <c r="A31" s="62"/>
      <c r="B31" s="63">
        <v>1800</v>
      </c>
      <c r="C31" s="55"/>
      <c r="D31" s="55"/>
      <c r="E31" s="55"/>
      <c r="F31" s="230"/>
      <c r="G31" s="231"/>
      <c r="H31" s="230"/>
      <c r="I31" s="232"/>
      <c r="J31" s="2"/>
      <c r="K31" s="2"/>
      <c r="L31" s="62"/>
      <c r="M31" s="63">
        <v>1800</v>
      </c>
      <c r="N31" s="55"/>
      <c r="O31" s="55"/>
      <c r="P31" s="55"/>
      <c r="Q31" s="230"/>
      <c r="R31" s="231"/>
      <c r="S31" s="230"/>
      <c r="T31" s="232"/>
      <c r="AB31" s="111" t="s">
        <v>289</v>
      </c>
      <c r="AC31" s="32" t="str" cm="1">
        <f t="array" ref="AC31:AG31">medewerker21</f>
        <v>u</v>
      </c>
      <c r="AD31" s="111" t="str">
        <v>uu</v>
      </c>
      <c r="AE31" s="112">
        <v>0</v>
      </c>
      <c r="AF31" s="112">
        <v>0</v>
      </c>
      <c r="AG31" s="112">
        <v>0</v>
      </c>
      <c r="AK31" s="138"/>
      <c r="AL31" s="139"/>
      <c r="AM31" s="136"/>
      <c r="AN31" s="132"/>
      <c r="AO31" s="132"/>
      <c r="AP31" s="132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</row>
    <row r="32" spans="1:69" ht="21" customHeight="1" x14ac:dyDescent="0.25">
      <c r="A32" s="59"/>
      <c r="B32" s="60">
        <v>1800</v>
      </c>
      <c r="C32" s="61"/>
      <c r="D32" s="60"/>
      <c r="E32" s="60"/>
      <c r="F32" s="233"/>
      <c r="G32" s="234"/>
      <c r="H32" s="252"/>
      <c r="I32" s="253"/>
      <c r="L32" s="59"/>
      <c r="M32" s="60">
        <v>1800</v>
      </c>
      <c r="N32" s="61"/>
      <c r="O32" s="60"/>
      <c r="P32" s="60"/>
      <c r="Q32" s="233"/>
      <c r="R32" s="234"/>
      <c r="S32" s="252"/>
      <c r="T32" s="253"/>
      <c r="AB32" s="111" t="s">
        <v>290</v>
      </c>
      <c r="AC32" s="32" t="str" cm="1">
        <f t="array" ref="AC32:AG32">medewerker22</f>
        <v>v</v>
      </c>
      <c r="AD32" s="111" t="str">
        <v>vv</v>
      </c>
      <c r="AE32" s="112">
        <v>0</v>
      </c>
      <c r="AF32" s="112">
        <v>0</v>
      </c>
      <c r="AG32" s="112">
        <v>0</v>
      </c>
      <c r="AK32" s="128"/>
      <c r="AL32" s="137"/>
      <c r="AM32" s="136"/>
      <c r="AN32" s="132"/>
      <c r="AO32" s="132"/>
      <c r="AP32" s="132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</row>
    <row r="33" spans="1:69" ht="21" customHeight="1" x14ac:dyDescent="0.25">
      <c r="A33" s="59"/>
      <c r="B33" s="60">
        <v>1800</v>
      </c>
      <c r="C33" s="61"/>
      <c r="D33" s="60"/>
      <c r="E33" s="60"/>
      <c r="F33" s="233"/>
      <c r="G33" s="234"/>
      <c r="H33" s="252"/>
      <c r="I33" s="253"/>
      <c r="L33" s="59"/>
      <c r="M33" s="60">
        <v>1800</v>
      </c>
      <c r="N33" s="61"/>
      <c r="O33" s="60"/>
      <c r="P33" s="60"/>
      <c r="Q33" s="233"/>
      <c r="R33" s="234"/>
      <c r="S33" s="252"/>
      <c r="T33" s="253"/>
      <c r="AB33" s="111" t="s">
        <v>291</v>
      </c>
      <c r="AC33" s="32" t="str" cm="1">
        <f t="array" ref="AC33:AG33">medewerker23</f>
        <v>w</v>
      </c>
      <c r="AD33" s="111" t="str">
        <v>wchternwwm</v>
      </c>
      <c r="AE33" s="112">
        <v>0</v>
      </c>
      <c r="AF33" s="112">
        <v>0</v>
      </c>
      <c r="AG33" s="112">
        <v>0</v>
      </c>
      <c r="AK33" s="138"/>
      <c r="AL33" s="139"/>
      <c r="AM33" s="136"/>
      <c r="AN33" s="132"/>
      <c r="AO33" s="132"/>
      <c r="AP33" s="132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</row>
    <row r="34" spans="1:69" ht="21" customHeight="1" x14ac:dyDescent="0.25">
      <c r="A34" s="59"/>
      <c r="B34" s="60">
        <v>1800</v>
      </c>
      <c r="C34" s="61"/>
      <c r="D34" s="60"/>
      <c r="E34" s="60"/>
      <c r="F34" s="233"/>
      <c r="G34" s="234"/>
      <c r="H34" s="252"/>
      <c r="I34" s="253"/>
      <c r="L34" s="59"/>
      <c r="M34" s="60">
        <v>1800</v>
      </c>
      <c r="N34" s="61"/>
      <c r="O34" s="60"/>
      <c r="P34" s="60"/>
      <c r="Q34" s="233"/>
      <c r="R34" s="234"/>
      <c r="S34" s="252"/>
      <c r="T34" s="253"/>
      <c r="AB34" s="111" t="s">
        <v>292</v>
      </c>
      <c r="AC34" s="32" t="str" cm="1">
        <f t="array" ref="AC34:AG34">medewerker24</f>
        <v>x</v>
      </c>
      <c r="AD34" s="111" t="str">
        <v>xx</v>
      </c>
      <c r="AE34" s="112">
        <v>0</v>
      </c>
      <c r="AF34" s="112">
        <v>0</v>
      </c>
      <c r="AG34" s="112">
        <v>0</v>
      </c>
      <c r="AK34" s="128"/>
      <c r="AL34" s="137"/>
      <c r="AM34" s="136"/>
      <c r="AN34" s="132"/>
      <c r="AO34" s="132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</row>
    <row r="35" spans="1:69" ht="21" customHeight="1" thickBot="1" x14ac:dyDescent="0.3">
      <c r="A35" s="56"/>
      <c r="B35" s="57">
        <v>1800</v>
      </c>
      <c r="C35" s="58"/>
      <c r="D35" s="57"/>
      <c r="E35" s="57"/>
      <c r="F35" s="239"/>
      <c r="G35" s="240"/>
      <c r="H35" s="244"/>
      <c r="I35" s="245"/>
      <c r="L35" s="56"/>
      <c r="M35" s="57">
        <v>1800</v>
      </c>
      <c r="N35" s="58"/>
      <c r="O35" s="57"/>
      <c r="P35" s="57"/>
      <c r="Q35" s="239"/>
      <c r="R35" s="240"/>
      <c r="S35" s="244"/>
      <c r="T35" s="245"/>
      <c r="AB35" s="111" t="s">
        <v>293</v>
      </c>
      <c r="AC35" s="32" t="str" cm="1">
        <f t="array" ref="AC35:AG35">medewerker25</f>
        <v>y</v>
      </c>
      <c r="AD35" s="111" t="str">
        <v>yy</v>
      </c>
      <c r="AE35" s="112">
        <v>0</v>
      </c>
      <c r="AF35" s="112">
        <v>0</v>
      </c>
      <c r="AG35" s="112">
        <v>0</v>
      </c>
    </row>
    <row r="36" spans="1:69" ht="21" customHeight="1" x14ac:dyDescent="0.25">
      <c r="A36" s="46"/>
      <c r="B36" s="47">
        <v>1900</v>
      </c>
      <c r="C36" s="48"/>
      <c r="D36" s="47"/>
      <c r="E36" s="47"/>
      <c r="F36" s="215"/>
      <c r="G36" s="216"/>
      <c r="H36" s="250"/>
      <c r="I36" s="251"/>
      <c r="L36" s="46"/>
      <c r="M36" s="47">
        <v>1900</v>
      </c>
      <c r="N36" s="48"/>
      <c r="O36" s="47"/>
      <c r="P36" s="47"/>
      <c r="Q36" s="215"/>
      <c r="R36" s="216"/>
      <c r="S36" s="250"/>
      <c r="T36" s="251"/>
    </row>
    <row r="37" spans="1:69" ht="21" customHeight="1" x14ac:dyDescent="0.25">
      <c r="A37" s="49"/>
      <c r="B37" s="45">
        <v>1900</v>
      </c>
      <c r="C37" s="44"/>
      <c r="D37" s="45"/>
      <c r="E37" s="45"/>
      <c r="F37" s="218"/>
      <c r="G37" s="219"/>
      <c r="H37" s="246"/>
      <c r="I37" s="247"/>
      <c r="L37" s="49"/>
      <c r="M37" s="45">
        <v>1900</v>
      </c>
      <c r="N37" s="44"/>
      <c r="O37" s="45"/>
      <c r="P37" s="45"/>
      <c r="Q37" s="218"/>
      <c r="R37" s="219"/>
      <c r="S37" s="246"/>
      <c r="T37" s="247"/>
    </row>
    <row r="38" spans="1:69" ht="21" customHeight="1" x14ac:dyDescent="0.25">
      <c r="A38" s="49"/>
      <c r="B38" s="45">
        <v>1900</v>
      </c>
      <c r="C38" s="44"/>
      <c r="D38" s="45"/>
      <c r="E38" s="45"/>
      <c r="F38" s="218"/>
      <c r="G38" s="219"/>
      <c r="H38" s="246"/>
      <c r="I38" s="247"/>
      <c r="L38" s="49"/>
      <c r="M38" s="45">
        <v>1900</v>
      </c>
      <c r="N38" s="44"/>
      <c r="O38" s="45"/>
      <c r="P38" s="45"/>
      <c r="Q38" s="218"/>
      <c r="R38" s="219"/>
      <c r="S38" s="246"/>
      <c r="T38" s="247"/>
    </row>
    <row r="39" spans="1:69" ht="21" customHeight="1" x14ac:dyDescent="0.25">
      <c r="A39" s="49"/>
      <c r="B39" s="45">
        <v>1900</v>
      </c>
      <c r="C39" s="44"/>
      <c r="D39" s="45"/>
      <c r="E39" s="45"/>
      <c r="F39" s="218"/>
      <c r="G39" s="219"/>
      <c r="H39" s="246"/>
      <c r="I39" s="247"/>
      <c r="L39" s="49"/>
      <c r="M39" s="45">
        <v>1900</v>
      </c>
      <c r="N39" s="44"/>
      <c r="O39" s="45"/>
      <c r="P39" s="45"/>
      <c r="Q39" s="218"/>
      <c r="R39" s="219"/>
      <c r="S39" s="246"/>
      <c r="T39" s="247"/>
    </row>
    <row r="40" spans="1:69" ht="21" customHeight="1" thickBot="1" x14ac:dyDescent="0.3">
      <c r="A40" s="50"/>
      <c r="B40" s="51">
        <v>1900</v>
      </c>
      <c r="C40" s="52"/>
      <c r="D40" s="51"/>
      <c r="E40" s="51"/>
      <c r="F40" s="236"/>
      <c r="G40" s="237"/>
      <c r="H40" s="248"/>
      <c r="I40" s="249"/>
      <c r="L40" s="50"/>
      <c r="M40" s="51">
        <v>1900</v>
      </c>
      <c r="N40" s="52"/>
      <c r="O40" s="51"/>
      <c r="P40" s="51"/>
      <c r="Q40" s="236"/>
      <c r="R40" s="237"/>
      <c r="S40" s="248"/>
      <c r="T40" s="249"/>
    </row>
    <row r="41" spans="1:69" ht="21" customHeight="1" x14ac:dyDescent="0.25">
      <c r="A41" s="53"/>
      <c r="B41" s="54">
        <v>2000</v>
      </c>
      <c r="C41" s="55"/>
      <c r="D41" s="54"/>
      <c r="E41" s="54"/>
      <c r="F41" s="230"/>
      <c r="G41" s="231"/>
      <c r="H41" s="242"/>
      <c r="I41" s="243"/>
      <c r="L41" s="53"/>
      <c r="M41" s="54">
        <v>2000</v>
      </c>
      <c r="N41" s="55"/>
      <c r="O41" s="54"/>
      <c r="P41" s="54"/>
      <c r="Q41" s="230"/>
      <c r="R41" s="231"/>
      <c r="S41" s="242"/>
      <c r="T41" s="243"/>
    </row>
    <row r="42" spans="1:69" ht="21" customHeight="1" x14ac:dyDescent="0.25">
      <c r="A42" s="59"/>
      <c r="B42" s="60">
        <v>2000</v>
      </c>
      <c r="C42" s="61"/>
      <c r="D42" s="60"/>
      <c r="E42" s="60"/>
      <c r="F42" s="233"/>
      <c r="G42" s="234"/>
      <c r="H42" s="252"/>
      <c r="I42" s="253"/>
      <c r="L42" s="59"/>
      <c r="M42" s="60">
        <v>2000</v>
      </c>
      <c r="N42" s="61"/>
      <c r="O42" s="60"/>
      <c r="P42" s="60"/>
      <c r="Q42" s="233"/>
      <c r="R42" s="234"/>
      <c r="S42" s="252"/>
      <c r="T42" s="253"/>
    </row>
    <row r="43" spans="1:69" ht="21" customHeight="1" x14ac:dyDescent="0.25">
      <c r="A43" s="59"/>
      <c r="B43" s="60">
        <v>2000</v>
      </c>
      <c r="C43" s="61"/>
      <c r="D43" s="60"/>
      <c r="E43" s="60"/>
      <c r="F43" s="233"/>
      <c r="G43" s="234"/>
      <c r="H43" s="252"/>
      <c r="I43" s="253"/>
      <c r="L43" s="59"/>
      <c r="M43" s="60">
        <v>2000</v>
      </c>
      <c r="N43" s="61"/>
      <c r="O43" s="60"/>
      <c r="P43" s="60"/>
      <c r="Q43" s="233"/>
      <c r="R43" s="234"/>
      <c r="S43" s="252"/>
      <c r="T43" s="253"/>
    </row>
    <row r="44" spans="1:69" ht="21" customHeight="1" x14ac:dyDescent="0.25">
      <c r="A44" s="59"/>
      <c r="B44" s="60">
        <v>2000</v>
      </c>
      <c r="C44" s="61"/>
      <c r="D44" s="60"/>
      <c r="E44" s="60"/>
      <c r="F44" s="233"/>
      <c r="G44" s="234"/>
      <c r="H44" s="252"/>
      <c r="I44" s="253"/>
      <c r="L44" s="59"/>
      <c r="M44" s="60">
        <v>2000</v>
      </c>
      <c r="N44" s="61"/>
      <c r="O44" s="60"/>
      <c r="P44" s="60"/>
      <c r="Q44" s="233"/>
      <c r="R44" s="234"/>
      <c r="S44" s="252"/>
      <c r="T44" s="253"/>
    </row>
    <row r="45" spans="1:69" ht="21" customHeight="1" thickBot="1" x14ac:dyDescent="0.3">
      <c r="A45" s="56"/>
      <c r="B45" s="57">
        <v>2000</v>
      </c>
      <c r="C45" s="58"/>
      <c r="D45" s="57"/>
      <c r="E45" s="57"/>
      <c r="F45" s="239"/>
      <c r="G45" s="240"/>
      <c r="H45" s="244"/>
      <c r="I45" s="245"/>
      <c r="L45" s="56"/>
      <c r="M45" s="57">
        <v>2000</v>
      </c>
      <c r="N45" s="58"/>
      <c r="O45" s="57"/>
      <c r="P45" s="57"/>
      <c r="Q45" s="239"/>
      <c r="R45" s="240"/>
      <c r="S45" s="244"/>
      <c r="T45" s="245"/>
    </row>
    <row r="46" spans="1:69" ht="31.5" customHeight="1" thickBot="1" x14ac:dyDescent="0.35">
      <c r="A46" s="256" t="s">
        <v>204</v>
      </c>
      <c r="B46" s="257"/>
      <c r="C46" s="141">
        <f>C12+C13+C14+C15+C16+C17+C18+C19+C20+C21+C22+C23+C24+C25+C26+C27+C28+C29+C31+C32+C33+C34+C35+C36+C37+C38+C39+C40+C41+C42+C43+C44+C45</f>
        <v>0</v>
      </c>
      <c r="L46" s="256" t="s">
        <v>204</v>
      </c>
      <c r="M46" s="257"/>
      <c r="N46" s="141">
        <f>N12+N13+N14+N15+N16+N17+N18+N19+N20+N21+N22+N23+N24+N25+N26+N27+N28+N29+N31+N32+N33+N34+N35+N36+N37+N38+N39+N40+N41+N42+N43+N44+N45+C46</f>
        <v>0</v>
      </c>
    </row>
    <row r="47" spans="1:69" ht="15.75" thickBot="1" x14ac:dyDescent="0.3"/>
    <row r="48" spans="1:69" s="142" customFormat="1" ht="21" customHeight="1" thickBot="1" x14ac:dyDescent="0.35">
      <c r="A48" s="258" t="s">
        <v>0</v>
      </c>
      <c r="B48" s="259"/>
      <c r="C48" s="260"/>
      <c r="D48" s="25" t="s">
        <v>1</v>
      </c>
      <c r="E48" s="26">
        <f>B1</f>
        <v>45688</v>
      </c>
      <c r="F48" s="1" t="s">
        <v>2</v>
      </c>
      <c r="G48" s="261">
        <f>N55</f>
        <v>1</v>
      </c>
      <c r="H48" s="261"/>
      <c r="I48" s="262"/>
      <c r="J48" s="102"/>
      <c r="K48" s="263" t="s">
        <v>6</v>
      </c>
      <c r="L48" s="263"/>
      <c r="M48" s="263"/>
      <c r="N48" s="263"/>
      <c r="O48" s="102">
        <v>1</v>
      </c>
      <c r="P48" s="102"/>
      <c r="Q48" s="102"/>
      <c r="AE48" s="143"/>
      <c r="AF48" s="143"/>
      <c r="AG48" s="143"/>
      <c r="AH48" s="143"/>
      <c r="AI48" s="143"/>
      <c r="AL48" s="102"/>
      <c r="AM48" s="143"/>
      <c r="AN48" s="143"/>
      <c r="AO48" s="143"/>
      <c r="AP48" s="143"/>
    </row>
    <row r="49" spans="1:42" s="142" customFormat="1" ht="21" customHeight="1" thickBot="1" x14ac:dyDescent="0.35">
      <c r="A49" s="12" t="s">
        <v>17</v>
      </c>
      <c r="B49" s="264">
        <f>N64</f>
        <v>0</v>
      </c>
      <c r="C49" s="265"/>
      <c r="D49" s="27" t="s">
        <v>3</v>
      </c>
      <c r="E49" s="28">
        <f>N63</f>
        <v>0</v>
      </c>
      <c r="F49" s="1" t="s">
        <v>4</v>
      </c>
      <c r="G49" s="261">
        <f>N62</f>
        <v>0</v>
      </c>
      <c r="H49" s="261"/>
      <c r="I49" s="262"/>
      <c r="J49" s="102"/>
      <c r="K49" s="263"/>
      <c r="L49" s="263"/>
      <c r="M49" s="263"/>
      <c r="N49" s="263"/>
      <c r="O49" s="102"/>
      <c r="P49" s="102"/>
      <c r="Q49" s="102"/>
      <c r="AE49" s="143"/>
      <c r="AF49" s="143"/>
      <c r="AG49" s="143"/>
      <c r="AH49" s="143"/>
      <c r="AI49" s="143"/>
      <c r="AL49" s="102"/>
      <c r="AM49" s="143"/>
      <c r="AN49" s="143"/>
      <c r="AO49" s="143"/>
      <c r="AP49" s="143"/>
    </row>
    <row r="50" spans="1:42" ht="15" customHeight="1" x14ac:dyDescent="0.25">
      <c r="A50" s="29"/>
      <c r="B50" s="30"/>
      <c r="C50" s="31"/>
      <c r="I50" s="33"/>
      <c r="K50" s="263" t="s">
        <v>261</v>
      </c>
      <c r="L50" s="263"/>
      <c r="M50" s="263"/>
      <c r="N50" s="263"/>
    </row>
    <row r="51" spans="1:42" x14ac:dyDescent="0.25">
      <c r="A51" s="34"/>
      <c r="C51" s="35"/>
      <c r="I51" s="33"/>
      <c r="K51" s="263"/>
      <c r="L51" s="263"/>
      <c r="M51" s="263"/>
      <c r="N51" s="263"/>
    </row>
    <row r="52" spans="1:42" x14ac:dyDescent="0.25">
      <c r="A52" s="34"/>
      <c r="C52" s="35"/>
      <c r="F52" s="24"/>
      <c r="I52" s="33"/>
      <c r="K52" s="263" t="s">
        <v>5</v>
      </c>
      <c r="L52" s="263"/>
      <c r="M52" s="263"/>
      <c r="N52" s="263"/>
    </row>
    <row r="53" spans="1:42" ht="15.75" thickBot="1" x14ac:dyDescent="0.3">
      <c r="A53" s="34"/>
      <c r="C53" s="35"/>
      <c r="I53" s="33"/>
      <c r="K53" s="263"/>
      <c r="L53" s="263"/>
      <c r="M53" s="263"/>
      <c r="N53" s="263"/>
    </row>
    <row r="54" spans="1:42" ht="15.75" thickBot="1" x14ac:dyDescent="0.3">
      <c r="A54" s="34"/>
      <c r="C54" s="35"/>
      <c r="I54" s="33"/>
      <c r="L54" s="144"/>
      <c r="M54" s="145"/>
      <c r="N54" s="145"/>
      <c r="O54" s="145"/>
      <c r="P54" s="103"/>
      <c r="R54" s="32"/>
    </row>
    <row r="55" spans="1:42" x14ac:dyDescent="0.25">
      <c r="A55" s="34"/>
      <c r="C55" s="35"/>
      <c r="G55" s="36"/>
      <c r="I55" s="33"/>
      <c r="L55" s="266" t="s">
        <v>74</v>
      </c>
      <c r="M55" s="267"/>
      <c r="N55" s="273">
        <v>1</v>
      </c>
      <c r="O55" s="274"/>
      <c r="P55" s="275"/>
      <c r="R55" s="32"/>
    </row>
    <row r="56" spans="1:42" x14ac:dyDescent="0.25">
      <c r="A56" s="34"/>
      <c r="C56" s="35"/>
      <c r="I56" s="33"/>
      <c r="L56" s="266" t="s">
        <v>75</v>
      </c>
      <c r="M56" s="267"/>
      <c r="N56" s="148" t="s">
        <v>76</v>
      </c>
      <c r="O56" s="269"/>
      <c r="P56" s="270"/>
      <c r="R56" s="32"/>
    </row>
    <row r="57" spans="1:42" ht="15" customHeight="1" x14ac:dyDescent="0.25">
      <c r="A57" s="34"/>
      <c r="C57" s="35"/>
      <c r="I57" s="33"/>
      <c r="L57" s="266" t="s">
        <v>78</v>
      </c>
      <c r="M57" s="267"/>
      <c r="N57" s="268"/>
      <c r="O57" s="269"/>
      <c r="P57" s="270"/>
      <c r="R57" s="32"/>
    </row>
    <row r="58" spans="1:42" x14ac:dyDescent="0.25">
      <c r="A58" s="34"/>
      <c r="C58" s="35"/>
      <c r="I58" s="33"/>
      <c r="L58" s="271" t="s">
        <v>79</v>
      </c>
      <c r="M58" s="272"/>
      <c r="N58" s="268"/>
      <c r="O58" s="269"/>
      <c r="P58" s="270"/>
      <c r="R58" s="32"/>
    </row>
    <row r="59" spans="1:42" x14ac:dyDescent="0.25">
      <c r="A59" s="34"/>
      <c r="C59" s="35"/>
      <c r="D59" s="3"/>
      <c r="I59" s="33"/>
      <c r="L59" s="146" t="s">
        <v>77</v>
      </c>
      <c r="M59" s="147"/>
      <c r="N59" s="268"/>
      <c r="O59" s="269"/>
      <c r="P59" s="270"/>
      <c r="R59" s="32"/>
    </row>
    <row r="60" spans="1:42" x14ac:dyDescent="0.25">
      <c r="A60" s="34"/>
      <c r="C60" s="35"/>
      <c r="D60" s="3"/>
      <c r="I60" s="33"/>
      <c r="L60" s="266" t="s">
        <v>80</v>
      </c>
      <c r="M60" s="267"/>
      <c r="N60" s="268"/>
      <c r="O60" s="269"/>
      <c r="P60" s="270"/>
      <c r="R60" s="32"/>
    </row>
    <row r="61" spans="1:42" x14ac:dyDescent="0.25">
      <c r="A61" s="34"/>
      <c r="C61" s="35"/>
      <c r="D61" s="3"/>
      <c r="I61" s="33"/>
      <c r="L61" s="266" t="s">
        <v>1</v>
      </c>
      <c r="M61" s="267"/>
      <c r="N61" s="279">
        <f>B1</f>
        <v>45688</v>
      </c>
      <c r="O61" s="269"/>
      <c r="P61" s="270"/>
      <c r="R61" s="32"/>
    </row>
    <row r="62" spans="1:42" x14ac:dyDescent="0.25">
      <c r="A62" s="34"/>
      <c r="C62" s="35"/>
      <c r="D62" s="3"/>
      <c r="G62" s="36"/>
      <c r="I62" s="33"/>
      <c r="L62" s="271" t="s">
        <v>81</v>
      </c>
      <c r="M62" s="272"/>
      <c r="N62" s="268"/>
      <c r="O62" s="269"/>
      <c r="P62" s="270"/>
      <c r="R62" s="32"/>
    </row>
    <row r="63" spans="1:42" x14ac:dyDescent="0.25">
      <c r="A63" s="34"/>
      <c r="C63" s="35"/>
      <c r="D63" s="3"/>
      <c r="I63" s="33"/>
      <c r="L63" s="266" t="s">
        <v>82</v>
      </c>
      <c r="M63" s="267"/>
      <c r="N63" s="280"/>
      <c r="O63" s="269"/>
      <c r="P63" s="270"/>
      <c r="R63" s="32"/>
    </row>
    <row r="64" spans="1:42" x14ac:dyDescent="0.25">
      <c r="A64" s="34"/>
      <c r="C64" s="35"/>
      <c r="D64" s="3"/>
      <c r="I64" s="33"/>
      <c r="L64" s="266" t="s">
        <v>83</v>
      </c>
      <c r="M64" s="267"/>
      <c r="N64" s="268"/>
      <c r="O64" s="269"/>
      <c r="P64" s="270"/>
      <c r="R64" s="32"/>
    </row>
    <row r="65" spans="1:30" x14ac:dyDescent="0.25">
      <c r="A65" s="34"/>
      <c r="C65" s="35"/>
      <c r="D65" s="3"/>
      <c r="I65" s="33"/>
      <c r="L65" s="266"/>
      <c r="M65" s="267"/>
      <c r="N65" s="268"/>
      <c r="O65" s="269"/>
      <c r="P65" s="270"/>
      <c r="R65" s="32"/>
    </row>
    <row r="66" spans="1:30" ht="15.75" thickBot="1" x14ac:dyDescent="0.3">
      <c r="A66" s="34"/>
      <c r="C66" s="35"/>
      <c r="D66" s="3"/>
      <c r="I66" s="33"/>
      <c r="L66" s="266" t="s">
        <v>84</v>
      </c>
      <c r="M66" s="267"/>
      <c r="N66" s="276"/>
      <c r="O66" s="277"/>
      <c r="P66" s="278"/>
      <c r="R66" s="32"/>
    </row>
    <row r="67" spans="1:30" x14ac:dyDescent="0.25">
      <c r="A67" s="34"/>
      <c r="C67" s="35"/>
      <c r="D67" s="3"/>
      <c r="I67" s="33"/>
      <c r="L67" s="266"/>
      <c r="M67" s="267"/>
      <c r="N67" s="267"/>
      <c r="O67" s="267"/>
      <c r="P67" s="285"/>
      <c r="R67" s="32"/>
    </row>
    <row r="68" spans="1:30" x14ac:dyDescent="0.25">
      <c r="A68" s="34"/>
      <c r="C68" s="35"/>
      <c r="D68" s="3"/>
      <c r="I68" s="33"/>
      <c r="L68" s="266"/>
      <c r="M68" s="267"/>
      <c r="N68" s="267"/>
      <c r="O68" s="267"/>
      <c r="P68" s="285"/>
      <c r="R68" s="32"/>
    </row>
    <row r="69" spans="1:30" x14ac:dyDescent="0.25">
      <c r="A69" s="34"/>
      <c r="C69" s="35"/>
      <c r="D69" s="3"/>
      <c r="I69" s="33"/>
      <c r="L69" s="266"/>
      <c r="M69" s="267"/>
      <c r="N69" s="267"/>
      <c r="O69" s="267"/>
      <c r="P69" s="285"/>
      <c r="R69" s="32"/>
    </row>
    <row r="70" spans="1:30" x14ac:dyDescent="0.25">
      <c r="A70" s="34"/>
      <c r="C70" s="35"/>
      <c r="I70" s="33"/>
      <c r="L70" s="281"/>
      <c r="M70" s="282"/>
      <c r="N70" s="282"/>
      <c r="O70" s="282"/>
      <c r="P70" s="283"/>
      <c r="R70" s="32"/>
    </row>
    <row r="71" spans="1:30" ht="15.75" thickBot="1" x14ac:dyDescent="0.3">
      <c r="A71" s="34"/>
      <c r="C71" s="35"/>
      <c r="I71" s="33"/>
      <c r="L71" s="34" t="s">
        <v>17</v>
      </c>
      <c r="M71" s="2">
        <f>N64</f>
        <v>0</v>
      </c>
      <c r="N71" s="32" t="s">
        <v>1</v>
      </c>
      <c r="O71" s="149">
        <f>B1</f>
        <v>45688</v>
      </c>
      <c r="P71" s="33"/>
      <c r="R71" s="32" t="s">
        <v>269</v>
      </c>
      <c r="S71" s="32" t="str" cm="1">
        <f t="array" ref="S71:W71">medewerker1</f>
        <v>a</v>
      </c>
      <c r="T71" s="112" t="str">
        <v>aa</v>
      </c>
      <c r="U71" s="112">
        <v>0</v>
      </c>
      <c r="V71" s="112">
        <v>0</v>
      </c>
      <c r="W71" s="112">
        <v>0</v>
      </c>
      <c r="X71" s="112"/>
      <c r="Y71" s="112"/>
      <c r="Z71" s="112"/>
      <c r="AA71" s="112"/>
      <c r="AB71" s="112"/>
      <c r="AC71" s="112"/>
      <c r="AD71" s="112"/>
    </row>
    <row r="72" spans="1:30" ht="15.75" thickBot="1" x14ac:dyDescent="0.3">
      <c r="A72" s="34"/>
      <c r="C72" s="35"/>
      <c r="I72" s="33"/>
      <c r="L72" s="29" t="s">
        <v>18</v>
      </c>
      <c r="M72" s="30" t="s">
        <v>295</v>
      </c>
      <c r="N72" s="30" t="s">
        <v>297</v>
      </c>
      <c r="O72" s="30" t="s">
        <v>298</v>
      </c>
      <c r="P72" s="103" t="s">
        <v>321</v>
      </c>
      <c r="R72" s="111" t="s">
        <v>270</v>
      </c>
      <c r="S72" s="32" t="str" cm="1">
        <f t="array" ref="S72:W72">medewerker2</f>
        <v>b</v>
      </c>
      <c r="T72" s="112" t="str">
        <v>bb</v>
      </c>
      <c r="U72" s="112">
        <v>0</v>
      </c>
      <c r="V72" s="112">
        <v>0</v>
      </c>
      <c r="W72" s="112">
        <v>0</v>
      </c>
      <c r="X72" s="112"/>
      <c r="Y72" s="112"/>
      <c r="Z72" s="112"/>
      <c r="AA72" s="112"/>
      <c r="AB72" s="112"/>
      <c r="AC72" s="112"/>
      <c r="AD72" s="112"/>
    </row>
    <row r="73" spans="1:30" x14ac:dyDescent="0.25">
      <c r="A73" s="34"/>
      <c r="C73" s="35"/>
      <c r="I73" s="33"/>
      <c r="L73" s="29"/>
      <c r="M73" s="30"/>
      <c r="N73" s="30"/>
      <c r="O73" s="30"/>
      <c r="P73" s="103"/>
      <c r="R73" s="111" t="s">
        <v>271</v>
      </c>
      <c r="S73" s="32" t="str" cm="1">
        <f t="array" ref="S73:W73">medewerker3</f>
        <v>c</v>
      </c>
      <c r="T73" s="112" t="str">
        <v>cc</v>
      </c>
      <c r="U73" s="112">
        <v>0</v>
      </c>
      <c r="V73" s="112">
        <v>0</v>
      </c>
      <c r="W73" s="112">
        <v>0</v>
      </c>
      <c r="X73" s="112"/>
      <c r="Y73" s="112"/>
      <c r="Z73" s="112"/>
      <c r="AA73" s="112"/>
      <c r="AB73" s="112"/>
      <c r="AC73" s="112"/>
      <c r="AD73" s="112"/>
    </row>
    <row r="74" spans="1:30" ht="15.75" thickBot="1" x14ac:dyDescent="0.3">
      <c r="A74" s="34"/>
      <c r="C74" s="35"/>
      <c r="I74" s="33"/>
      <c r="L74" s="38"/>
      <c r="M74" s="150" t="s">
        <v>30</v>
      </c>
      <c r="N74" s="140"/>
      <c r="O74" s="150" t="s">
        <v>19</v>
      </c>
      <c r="P74" s="151"/>
      <c r="R74" s="111" t="s">
        <v>272</v>
      </c>
      <c r="S74" s="32" t="str" cm="1">
        <f t="array" ref="S74:W74">medewerker4</f>
        <v>d</v>
      </c>
      <c r="T74" s="112" t="str">
        <v>dd</v>
      </c>
      <c r="U74" s="112">
        <v>0</v>
      </c>
      <c r="V74" s="112">
        <v>0</v>
      </c>
      <c r="W74" s="112">
        <v>0</v>
      </c>
      <c r="X74" s="112"/>
      <c r="Y74" s="112"/>
      <c r="Z74" s="112"/>
      <c r="AA74" s="112"/>
      <c r="AB74" s="112"/>
      <c r="AC74" s="112"/>
      <c r="AD74" s="112"/>
    </row>
    <row r="75" spans="1:30" x14ac:dyDescent="0.25">
      <c r="A75" s="34"/>
      <c r="C75" s="35"/>
      <c r="I75" s="33"/>
      <c r="L75" s="29"/>
      <c r="M75" s="30"/>
      <c r="N75" s="30"/>
      <c r="O75" s="30"/>
      <c r="P75" s="103"/>
      <c r="R75" s="111" t="s">
        <v>273</v>
      </c>
      <c r="S75" s="32" t="str" cm="1">
        <f t="array" ref="S75:W75">medewerker5</f>
        <v>e</v>
      </c>
      <c r="T75" s="112" t="str">
        <v>ee</v>
      </c>
      <c r="U75" s="112">
        <v>0</v>
      </c>
      <c r="V75" s="112">
        <v>0</v>
      </c>
      <c r="W75" s="112">
        <v>0</v>
      </c>
      <c r="X75" s="112"/>
      <c r="Y75" s="112"/>
      <c r="Z75" s="112"/>
      <c r="AA75" s="112"/>
      <c r="AB75" s="112"/>
      <c r="AC75" s="112"/>
      <c r="AD75" s="112"/>
    </row>
    <row r="76" spans="1:30" ht="15.75" thickBot="1" x14ac:dyDescent="0.3">
      <c r="A76" s="34"/>
      <c r="C76" s="35"/>
      <c r="I76" s="33"/>
      <c r="L76" s="38"/>
      <c r="M76" s="150" t="s">
        <v>30</v>
      </c>
      <c r="N76" s="140"/>
      <c r="O76" s="150" t="s">
        <v>19</v>
      </c>
      <c r="P76" s="151"/>
      <c r="R76" s="111" t="s">
        <v>274</v>
      </c>
      <c r="S76" s="32" t="str" cm="1">
        <f t="array" ref="S76:W76">medewerker6</f>
        <v>f</v>
      </c>
      <c r="T76" s="112" t="str">
        <v>ff</v>
      </c>
      <c r="U76" s="112">
        <v>0</v>
      </c>
      <c r="V76" s="112">
        <v>0</v>
      </c>
      <c r="W76" s="112">
        <v>0</v>
      </c>
      <c r="X76" s="112"/>
      <c r="Y76" s="112"/>
      <c r="Z76" s="112"/>
      <c r="AA76" s="112"/>
      <c r="AB76" s="112"/>
      <c r="AC76" s="112"/>
      <c r="AD76" s="112"/>
    </row>
    <row r="77" spans="1:30" x14ac:dyDescent="0.25">
      <c r="A77" s="34"/>
      <c r="C77" s="35"/>
      <c r="I77" s="33"/>
      <c r="L77" s="29"/>
      <c r="M77" s="30"/>
      <c r="N77" s="30"/>
      <c r="O77" s="30"/>
      <c r="P77" s="103"/>
      <c r="R77" s="111" t="s">
        <v>275</v>
      </c>
      <c r="S77" s="32" t="str" cm="1">
        <f t="array" ref="S77:W77">medewerker7</f>
        <v>g</v>
      </c>
      <c r="T77" s="112" t="str">
        <v>gg</v>
      </c>
      <c r="U77" s="112">
        <v>0</v>
      </c>
      <c r="V77" s="112">
        <v>0</v>
      </c>
      <c r="W77" s="112">
        <v>0</v>
      </c>
      <c r="X77" s="112"/>
      <c r="Y77" s="112"/>
      <c r="Z77" s="112"/>
      <c r="AA77" s="112"/>
      <c r="AB77" s="112"/>
      <c r="AC77" s="112"/>
      <c r="AD77" s="112"/>
    </row>
    <row r="78" spans="1:30" ht="15.75" thickBot="1" x14ac:dyDescent="0.3">
      <c r="A78" s="34"/>
      <c r="C78" s="35"/>
      <c r="I78" s="33"/>
      <c r="L78" s="38"/>
      <c r="M78" s="150" t="s">
        <v>30</v>
      </c>
      <c r="N78" s="140"/>
      <c r="O78" s="150" t="s">
        <v>19</v>
      </c>
      <c r="P78" s="151"/>
      <c r="R78" s="111" t="s">
        <v>276</v>
      </c>
      <c r="S78" s="32" t="str" cm="1">
        <f t="array" ref="S78:W78">medewerker8</f>
        <v>h</v>
      </c>
      <c r="T78" s="112" t="str">
        <v>hh</v>
      </c>
      <c r="U78" s="112">
        <v>0</v>
      </c>
      <c r="V78" s="112">
        <v>0</v>
      </c>
      <c r="W78" s="112">
        <v>0</v>
      </c>
      <c r="X78" s="112"/>
      <c r="Y78" s="112"/>
      <c r="Z78" s="112"/>
      <c r="AA78" s="112"/>
      <c r="AB78" s="112"/>
      <c r="AC78" s="112"/>
      <c r="AD78" s="112"/>
    </row>
    <row r="79" spans="1:30" x14ac:dyDescent="0.25">
      <c r="A79" s="34"/>
      <c r="C79" s="35"/>
      <c r="I79" s="33"/>
      <c r="L79" s="29"/>
      <c r="M79" s="30"/>
      <c r="N79" s="30"/>
      <c r="O79" s="30"/>
      <c r="P79" s="103"/>
      <c r="R79" s="111" t="s">
        <v>277</v>
      </c>
      <c r="S79" s="32" t="str" cm="1">
        <f t="array" ref="S79:W79">medewerker9</f>
        <v>i</v>
      </c>
      <c r="T79" s="112" t="str">
        <v>ii</v>
      </c>
      <c r="U79" s="112">
        <v>0</v>
      </c>
      <c r="V79" s="112">
        <v>0</v>
      </c>
      <c r="W79" s="112">
        <v>0</v>
      </c>
      <c r="X79" s="112"/>
      <c r="Y79" s="112"/>
      <c r="Z79" s="112"/>
      <c r="AA79" s="112"/>
      <c r="AB79" s="112"/>
      <c r="AC79" s="112"/>
      <c r="AD79" s="112"/>
    </row>
    <row r="80" spans="1:30" ht="15.75" thickBot="1" x14ac:dyDescent="0.3">
      <c r="A80" s="34"/>
      <c r="C80" s="35"/>
      <c r="I80" s="33"/>
      <c r="L80" s="38"/>
      <c r="M80" s="150" t="s">
        <v>30</v>
      </c>
      <c r="N80" s="140"/>
      <c r="O80" s="150" t="s">
        <v>19</v>
      </c>
      <c r="P80" s="151"/>
      <c r="R80" s="111" t="s">
        <v>278</v>
      </c>
      <c r="S80" s="32" t="str" cm="1">
        <f t="array" ref="S80:W80">medewerker10</f>
        <v>j</v>
      </c>
      <c r="T80" s="112" t="str">
        <v>jj</v>
      </c>
      <c r="U80" s="112">
        <v>0</v>
      </c>
      <c r="V80" s="112">
        <v>0</v>
      </c>
      <c r="W80" s="112">
        <v>0</v>
      </c>
      <c r="X80" s="112"/>
      <c r="Y80" s="112"/>
      <c r="Z80" s="112"/>
      <c r="AA80" s="112"/>
      <c r="AB80" s="112"/>
      <c r="AC80" s="112"/>
      <c r="AD80" s="112"/>
    </row>
    <row r="81" spans="1:30" x14ac:dyDescent="0.25">
      <c r="A81" s="34"/>
      <c r="C81" s="35"/>
      <c r="D81" s="37"/>
      <c r="E81" s="37"/>
      <c r="I81" s="33"/>
      <c r="L81" s="29"/>
      <c r="M81" s="30"/>
      <c r="N81" s="30"/>
      <c r="O81" s="30"/>
      <c r="P81" s="103"/>
      <c r="R81" s="111" t="s">
        <v>279</v>
      </c>
      <c r="S81" s="32" t="str" cm="1">
        <f t="array" ref="S81:W81">medewerker11</f>
        <v>k</v>
      </c>
      <c r="T81" s="112" t="str">
        <v>kk</v>
      </c>
      <c r="U81" s="112">
        <v>0</v>
      </c>
      <c r="V81" s="112">
        <v>0</v>
      </c>
      <c r="W81" s="112">
        <v>0</v>
      </c>
      <c r="X81" s="112"/>
      <c r="Y81" s="112"/>
      <c r="Z81" s="112"/>
      <c r="AA81" s="112"/>
      <c r="AB81" s="112"/>
      <c r="AC81" s="112"/>
      <c r="AD81" s="112"/>
    </row>
    <row r="82" spans="1:30" ht="15.75" thickBot="1" x14ac:dyDescent="0.3">
      <c r="A82" s="34"/>
      <c r="C82" s="35"/>
      <c r="D82" s="37"/>
      <c r="E82" s="37"/>
      <c r="I82" s="33"/>
      <c r="L82" s="38"/>
      <c r="M82" s="150" t="s">
        <v>30</v>
      </c>
      <c r="N82" s="140"/>
      <c r="O82" s="150" t="s">
        <v>19</v>
      </c>
      <c r="P82" s="151"/>
      <c r="R82" s="111" t="s">
        <v>280</v>
      </c>
      <c r="S82" s="32" t="str" cm="1">
        <f t="array" ref="S82:W82">medewerker12</f>
        <v>l</v>
      </c>
      <c r="T82" s="112" t="str">
        <v>ll</v>
      </c>
      <c r="U82" s="112">
        <v>0</v>
      </c>
      <c r="V82" s="112">
        <v>0</v>
      </c>
      <c r="W82" s="112">
        <v>0</v>
      </c>
      <c r="X82" s="112"/>
      <c r="Y82" s="112"/>
      <c r="Z82" s="112"/>
      <c r="AA82" s="112"/>
      <c r="AB82" s="112"/>
      <c r="AC82" s="112"/>
      <c r="AD82" s="112"/>
    </row>
    <row r="83" spans="1:30" x14ac:dyDescent="0.25">
      <c r="A83" s="34"/>
      <c r="C83" s="35"/>
      <c r="D83" s="37"/>
      <c r="E83" s="37"/>
      <c r="I83" s="33"/>
      <c r="L83" s="29"/>
      <c r="M83" s="30"/>
      <c r="N83" s="30"/>
      <c r="O83" s="30"/>
      <c r="P83" s="103"/>
      <c r="R83" s="111" t="s">
        <v>281</v>
      </c>
      <c r="S83" s="32" t="str" cm="1">
        <f t="array" ref="S83:W83">medewerker13</f>
        <v>m</v>
      </c>
      <c r="T83" s="112" t="str">
        <v>mm</v>
      </c>
      <c r="U83" s="112">
        <v>0</v>
      </c>
      <c r="V83" s="112">
        <v>0</v>
      </c>
      <c r="W83" s="112">
        <v>0</v>
      </c>
      <c r="X83" s="112"/>
      <c r="Y83" s="112"/>
      <c r="Z83" s="112"/>
      <c r="AA83" s="112"/>
      <c r="AB83" s="112"/>
      <c r="AC83" s="112"/>
      <c r="AD83" s="112"/>
    </row>
    <row r="84" spans="1:30" ht="15.75" thickBot="1" x14ac:dyDescent="0.3">
      <c r="A84" s="34"/>
      <c r="C84" s="35"/>
      <c r="D84" s="37"/>
      <c r="E84" s="37"/>
      <c r="I84" s="33"/>
      <c r="L84" s="38"/>
      <c r="M84" s="150" t="s">
        <v>30</v>
      </c>
      <c r="N84" s="140"/>
      <c r="O84" s="150" t="s">
        <v>19</v>
      </c>
      <c r="P84" s="151"/>
      <c r="R84" s="111" t="s">
        <v>282</v>
      </c>
      <c r="S84" s="32" t="str" cm="1">
        <f t="array" ref="S84:W84">medewerker14</f>
        <v>n</v>
      </c>
      <c r="T84" s="112" t="str">
        <v>nn</v>
      </c>
      <c r="U84" s="112">
        <v>0</v>
      </c>
      <c r="V84" s="112">
        <v>0</v>
      </c>
      <c r="W84" s="112">
        <v>0</v>
      </c>
      <c r="X84" s="112"/>
      <c r="Y84" s="112"/>
      <c r="Z84" s="112"/>
      <c r="AA84" s="112"/>
      <c r="AB84" s="112"/>
      <c r="AC84" s="112"/>
      <c r="AD84" s="112"/>
    </row>
    <row r="85" spans="1:30" x14ac:dyDescent="0.25">
      <c r="A85" s="34"/>
      <c r="C85" s="35"/>
      <c r="D85" s="37"/>
      <c r="E85" s="37"/>
      <c r="I85" s="33"/>
      <c r="L85" s="29"/>
      <c r="M85" s="30"/>
      <c r="N85" s="30"/>
      <c r="O85" s="30"/>
      <c r="P85" s="103"/>
      <c r="R85" s="111" t="s">
        <v>283</v>
      </c>
      <c r="S85" s="32" t="str" cm="1">
        <f t="array" ref="S85:W85">medewerker15</f>
        <v>o</v>
      </c>
      <c r="T85" s="112" t="str">
        <v>oo</v>
      </c>
      <c r="U85" s="112">
        <v>0</v>
      </c>
      <c r="V85" s="112">
        <v>0</v>
      </c>
      <c r="W85" s="112">
        <v>0</v>
      </c>
      <c r="X85" s="112"/>
      <c r="Y85" s="112"/>
      <c r="Z85" s="112"/>
      <c r="AA85" s="112"/>
      <c r="AB85" s="112"/>
      <c r="AC85" s="112"/>
      <c r="AD85" s="112"/>
    </row>
    <row r="86" spans="1:30" ht="15.75" thickBot="1" x14ac:dyDescent="0.3">
      <c r="A86" s="34"/>
      <c r="C86" s="35"/>
      <c r="D86" s="37"/>
      <c r="E86" s="37"/>
      <c r="I86" s="33"/>
      <c r="L86" s="38"/>
      <c r="M86" s="150" t="s">
        <v>30</v>
      </c>
      <c r="N86" s="140"/>
      <c r="O86" s="150" t="s">
        <v>19</v>
      </c>
      <c r="P86" s="151"/>
      <c r="R86" s="111" t="s">
        <v>284</v>
      </c>
      <c r="S86" s="32" t="str" cm="1">
        <f t="array" ref="S86:W86">medewerker16</f>
        <v>p</v>
      </c>
      <c r="T86" s="112" t="str">
        <v>pp</v>
      </c>
      <c r="U86" s="112">
        <v>0</v>
      </c>
      <c r="V86" s="112">
        <v>0</v>
      </c>
      <c r="W86" s="112">
        <v>0</v>
      </c>
      <c r="X86" s="112"/>
      <c r="Y86" s="112"/>
      <c r="Z86" s="112"/>
      <c r="AA86" s="112"/>
      <c r="AB86" s="112"/>
      <c r="AC86" s="112"/>
      <c r="AD86" s="112"/>
    </row>
    <row r="87" spans="1:30" x14ac:dyDescent="0.25">
      <c r="A87" s="34"/>
      <c r="C87" s="35"/>
      <c r="D87" s="37"/>
      <c r="E87" s="37"/>
      <c r="I87" s="33"/>
      <c r="L87" s="29"/>
      <c r="M87" s="30"/>
      <c r="N87" s="30"/>
      <c r="O87" s="30"/>
      <c r="P87" s="103"/>
      <c r="R87" s="111" t="s">
        <v>285</v>
      </c>
      <c r="S87" s="32" t="str" cm="1">
        <f t="array" ref="S87:W87">medewerker17</f>
        <v>q</v>
      </c>
      <c r="T87" s="112" t="str">
        <v>qq</v>
      </c>
      <c r="U87" s="112">
        <v>0</v>
      </c>
      <c r="V87" s="112">
        <v>0</v>
      </c>
      <c r="W87" s="112">
        <v>0</v>
      </c>
      <c r="X87" s="112"/>
      <c r="Y87" s="112"/>
      <c r="Z87" s="112"/>
      <c r="AA87" s="112"/>
      <c r="AB87" s="112"/>
      <c r="AC87" s="112"/>
      <c r="AD87" s="112"/>
    </row>
    <row r="88" spans="1:30" ht="15.75" thickBot="1" x14ac:dyDescent="0.3">
      <c r="A88" s="34"/>
      <c r="C88" s="35"/>
      <c r="D88" s="37"/>
      <c r="E88" s="37"/>
      <c r="I88" s="33"/>
      <c r="L88" s="38"/>
      <c r="M88" s="150" t="s">
        <v>30</v>
      </c>
      <c r="N88" s="140"/>
      <c r="O88" s="150" t="s">
        <v>19</v>
      </c>
      <c r="P88" s="151"/>
      <c r="R88" s="111" t="s">
        <v>286</v>
      </c>
      <c r="S88" s="32" t="str" cm="1">
        <f t="array" ref="S88:W88">medewerker18</f>
        <v>r</v>
      </c>
      <c r="T88" s="112" t="str">
        <v>rr</v>
      </c>
      <c r="U88" s="112">
        <v>0</v>
      </c>
      <c r="V88" s="112">
        <v>0</v>
      </c>
      <c r="W88" s="112">
        <v>0</v>
      </c>
      <c r="X88" s="112"/>
      <c r="Y88" s="112"/>
      <c r="Z88" s="112"/>
      <c r="AA88" s="112"/>
      <c r="AB88" s="112"/>
      <c r="AC88" s="112"/>
      <c r="AD88" s="112"/>
    </row>
    <row r="89" spans="1:30" x14ac:dyDescent="0.25">
      <c r="A89" s="34"/>
      <c r="C89" s="35"/>
      <c r="I89" s="33"/>
      <c r="L89" s="29"/>
      <c r="M89" s="30"/>
      <c r="N89" s="30"/>
      <c r="O89" s="30"/>
      <c r="P89" s="103"/>
      <c r="R89" s="111" t="s">
        <v>287</v>
      </c>
      <c r="S89" s="32" t="str" cm="1">
        <f t="array" ref="S89:W89">medewerker19</f>
        <v>s</v>
      </c>
      <c r="T89" s="112" t="str">
        <v>zz</v>
      </c>
      <c r="U89" s="112">
        <v>0</v>
      </c>
      <c r="V89" s="112">
        <v>0</v>
      </c>
      <c r="W89" s="112">
        <v>0</v>
      </c>
      <c r="X89" s="112"/>
      <c r="Y89" s="112"/>
      <c r="Z89" s="112"/>
      <c r="AA89" s="112"/>
      <c r="AB89" s="112"/>
      <c r="AC89" s="112"/>
      <c r="AD89" s="112"/>
    </row>
    <row r="90" spans="1:30" ht="15.75" thickBot="1" x14ac:dyDescent="0.3">
      <c r="A90" s="34"/>
      <c r="C90" s="35"/>
      <c r="I90" s="33"/>
      <c r="L90" s="38"/>
      <c r="M90" s="150" t="s">
        <v>30</v>
      </c>
      <c r="N90" s="140"/>
      <c r="O90" s="150" t="s">
        <v>19</v>
      </c>
      <c r="P90" s="151"/>
      <c r="R90" s="111" t="s">
        <v>288</v>
      </c>
      <c r="S90" s="32" t="str" cm="1">
        <f t="array" ref="S90:W90">medewerker20</f>
        <v>t</v>
      </c>
      <c r="T90" s="112" t="str">
        <v>tt</v>
      </c>
      <c r="U90" s="112">
        <v>0</v>
      </c>
      <c r="V90" s="112">
        <v>0</v>
      </c>
      <c r="W90" s="112">
        <v>0</v>
      </c>
      <c r="X90" s="112"/>
      <c r="Y90" s="112"/>
      <c r="Z90" s="112"/>
      <c r="AA90" s="112"/>
      <c r="AB90" s="112"/>
      <c r="AC90" s="112"/>
      <c r="AD90" s="112"/>
    </row>
    <row r="91" spans="1:30" x14ac:dyDescent="0.25">
      <c r="A91" s="34"/>
      <c r="C91" s="35"/>
      <c r="I91" s="33"/>
      <c r="L91" s="29"/>
      <c r="M91" s="30"/>
      <c r="N91" s="30"/>
      <c r="O91" s="30"/>
      <c r="P91" s="103"/>
      <c r="R91" s="111" t="s">
        <v>289</v>
      </c>
      <c r="S91" s="32" t="str" cm="1">
        <f t="array" ref="S91:W91">medewerker21</f>
        <v>u</v>
      </c>
      <c r="T91" s="112" t="str">
        <v>uu</v>
      </c>
      <c r="U91" s="112">
        <v>0</v>
      </c>
      <c r="V91" s="112">
        <v>0</v>
      </c>
      <c r="W91" s="112">
        <v>0</v>
      </c>
      <c r="X91" s="112"/>
      <c r="Y91" s="112"/>
      <c r="Z91" s="112"/>
      <c r="AA91" s="112"/>
      <c r="AB91" s="112"/>
      <c r="AC91" s="112"/>
      <c r="AD91" s="112"/>
    </row>
    <row r="92" spans="1:30" ht="15.75" thickBot="1" x14ac:dyDescent="0.3">
      <c r="A92" s="34"/>
      <c r="C92" s="35"/>
      <c r="I92" s="33"/>
      <c r="L92" s="38"/>
      <c r="M92" s="150" t="s">
        <v>30</v>
      </c>
      <c r="N92" s="140"/>
      <c r="O92" s="150" t="s">
        <v>19</v>
      </c>
      <c r="P92" s="151"/>
      <c r="R92" s="111" t="s">
        <v>290</v>
      </c>
      <c r="S92" s="32" t="str" cm="1">
        <f t="array" ref="S92:W92">medewerker22</f>
        <v>v</v>
      </c>
      <c r="T92" s="112" t="str">
        <v>vv</v>
      </c>
      <c r="U92" s="112">
        <v>0</v>
      </c>
      <c r="V92" s="112">
        <v>0</v>
      </c>
      <c r="W92" s="112">
        <v>0</v>
      </c>
      <c r="X92" s="112"/>
      <c r="Y92" s="112"/>
      <c r="Z92" s="112"/>
      <c r="AA92" s="112"/>
      <c r="AB92" s="112"/>
      <c r="AC92" s="112"/>
      <c r="AD92" s="112"/>
    </row>
    <row r="93" spans="1:30" ht="15.75" thickBot="1" x14ac:dyDescent="0.3">
      <c r="A93" s="38"/>
      <c r="B93" s="39"/>
      <c r="C93" s="40"/>
      <c r="D93" s="39"/>
      <c r="E93" s="39"/>
      <c r="F93" s="4"/>
      <c r="G93" s="39"/>
      <c r="H93" s="39"/>
      <c r="I93" s="41"/>
      <c r="L93" s="29"/>
      <c r="M93" s="30"/>
      <c r="N93" s="30"/>
      <c r="O93" s="30"/>
      <c r="P93" s="103"/>
      <c r="R93" s="111" t="s">
        <v>291</v>
      </c>
      <c r="S93" s="32" t="str" cm="1">
        <f t="array" ref="S93:W93">medewerker23</f>
        <v>w</v>
      </c>
      <c r="T93" s="112" t="str">
        <v>wchternwwm</v>
      </c>
      <c r="U93" s="112">
        <v>0</v>
      </c>
      <c r="V93" s="112">
        <v>0</v>
      </c>
      <c r="W93" s="112">
        <v>0</v>
      </c>
      <c r="X93" s="112"/>
      <c r="Y93" s="112"/>
      <c r="Z93" s="112"/>
      <c r="AA93" s="112"/>
      <c r="AB93" s="112"/>
      <c r="AC93" s="112"/>
      <c r="AD93" s="112"/>
    </row>
    <row r="94" spans="1:30" ht="19.5" thickBot="1" x14ac:dyDescent="0.35">
      <c r="A94" s="258" t="s">
        <v>0</v>
      </c>
      <c r="B94" s="259"/>
      <c r="C94" s="260"/>
      <c r="D94" s="25" t="s">
        <v>1</v>
      </c>
      <c r="E94" s="26">
        <f>E48</f>
        <v>45688</v>
      </c>
      <c r="F94" s="1" t="s">
        <v>2</v>
      </c>
      <c r="G94" s="261">
        <f>G48</f>
        <v>1</v>
      </c>
      <c r="H94" s="261"/>
      <c r="I94" s="262"/>
      <c r="J94" s="105"/>
      <c r="L94" s="38"/>
      <c r="M94" s="150" t="s">
        <v>30</v>
      </c>
      <c r="N94" s="140"/>
      <c r="O94" s="150" t="s">
        <v>19</v>
      </c>
      <c r="P94" s="151"/>
      <c r="R94" s="111" t="s">
        <v>292</v>
      </c>
      <c r="S94" s="32" t="str" cm="1">
        <f t="array" ref="S94:W94">medewerker24</f>
        <v>x</v>
      </c>
      <c r="T94" s="112" t="str">
        <v>xx</v>
      </c>
      <c r="U94" s="112">
        <v>0</v>
      </c>
      <c r="V94" s="112">
        <v>0</v>
      </c>
      <c r="W94" s="112">
        <v>0</v>
      </c>
      <c r="X94" s="112"/>
      <c r="Y94" s="112"/>
      <c r="Z94" s="112"/>
      <c r="AA94" s="112"/>
      <c r="AB94" s="112"/>
      <c r="AC94" s="112"/>
      <c r="AD94" s="112"/>
    </row>
    <row r="95" spans="1:30" ht="19.5" thickBot="1" x14ac:dyDescent="0.35">
      <c r="A95" s="12" t="s">
        <v>17</v>
      </c>
      <c r="B95" s="284">
        <f>B49</f>
        <v>0</v>
      </c>
      <c r="C95" s="265"/>
      <c r="D95" s="27" t="s">
        <v>3</v>
      </c>
      <c r="E95" s="28">
        <f>E49</f>
        <v>0</v>
      </c>
      <c r="F95" s="1" t="s">
        <v>4</v>
      </c>
      <c r="G95" s="261">
        <f>G49</f>
        <v>0</v>
      </c>
      <c r="H95" s="261"/>
      <c r="I95" s="262"/>
      <c r="J95" s="105"/>
      <c r="L95" s="38"/>
      <c r="M95" s="39"/>
      <c r="N95" s="39"/>
      <c r="O95" s="39"/>
      <c r="P95" s="41"/>
      <c r="R95" s="111" t="s">
        <v>293</v>
      </c>
      <c r="S95" s="32" t="str" cm="1">
        <f t="array" ref="S95:W95">medewerker25</f>
        <v>y</v>
      </c>
      <c r="T95" s="112" t="str">
        <v>yy</v>
      </c>
      <c r="U95" s="112">
        <v>0</v>
      </c>
      <c r="V95" s="112">
        <v>0</v>
      </c>
      <c r="W95" s="112">
        <v>0</v>
      </c>
      <c r="X95" s="112"/>
      <c r="Y95" s="112"/>
      <c r="Z95" s="112"/>
      <c r="AA95" s="112"/>
      <c r="AB95" s="112"/>
      <c r="AC95" s="112"/>
      <c r="AD95" s="112"/>
    </row>
    <row r="96" spans="1:30" x14ac:dyDescent="0.25">
      <c r="A96" s="29"/>
      <c r="B96" s="30"/>
      <c r="C96" s="31"/>
      <c r="I96" s="33"/>
      <c r="L96" s="32"/>
    </row>
    <row r="97" spans="1:12" x14ac:dyDescent="0.25">
      <c r="A97" s="34"/>
      <c r="C97" s="35"/>
      <c r="I97" s="33"/>
      <c r="L97" s="32"/>
    </row>
    <row r="98" spans="1:12" x14ac:dyDescent="0.25">
      <c r="A98" s="34"/>
      <c r="C98" s="35"/>
      <c r="I98" s="33"/>
      <c r="L98" s="32"/>
    </row>
    <row r="99" spans="1:12" x14ac:dyDescent="0.25">
      <c r="A99" s="34"/>
      <c r="C99" s="35"/>
      <c r="I99" s="33"/>
      <c r="L99" s="32"/>
    </row>
    <row r="100" spans="1:12" x14ac:dyDescent="0.25">
      <c r="A100" s="34"/>
      <c r="C100" s="35"/>
      <c r="I100" s="33"/>
      <c r="L100" s="32"/>
    </row>
    <row r="101" spans="1:12" x14ac:dyDescent="0.25">
      <c r="A101" s="34"/>
      <c r="C101" s="35"/>
      <c r="G101" s="36"/>
      <c r="I101" s="33"/>
      <c r="L101" s="32"/>
    </row>
    <row r="102" spans="1:12" x14ac:dyDescent="0.25">
      <c r="A102" s="34"/>
      <c r="C102" s="35"/>
      <c r="I102" s="33"/>
      <c r="L102" s="32"/>
    </row>
    <row r="103" spans="1:12" x14ac:dyDescent="0.25">
      <c r="A103" s="34"/>
      <c r="C103" s="35"/>
      <c r="I103" s="33"/>
      <c r="L103" s="32"/>
    </row>
    <row r="104" spans="1:12" x14ac:dyDescent="0.25">
      <c r="A104" s="34"/>
      <c r="C104" s="35"/>
      <c r="I104" s="33"/>
      <c r="L104" s="32"/>
    </row>
    <row r="105" spans="1:12" x14ac:dyDescent="0.25">
      <c r="A105" s="34"/>
      <c r="C105" s="35"/>
      <c r="D105" s="3"/>
      <c r="I105" s="33"/>
      <c r="L105" s="32"/>
    </row>
    <row r="106" spans="1:12" x14ac:dyDescent="0.25">
      <c r="A106" s="34"/>
      <c r="C106" s="35"/>
      <c r="D106" s="3"/>
      <c r="I106" s="33"/>
      <c r="L106" s="32"/>
    </row>
    <row r="107" spans="1:12" x14ac:dyDescent="0.25">
      <c r="A107" s="34"/>
      <c r="C107" s="35"/>
      <c r="D107" s="3"/>
      <c r="I107" s="33"/>
      <c r="L107" s="32"/>
    </row>
    <row r="108" spans="1:12" x14ac:dyDescent="0.25">
      <c r="A108" s="34"/>
      <c r="C108" s="35"/>
      <c r="D108" s="3"/>
      <c r="G108" s="36"/>
      <c r="I108" s="33"/>
      <c r="L108" s="32"/>
    </row>
    <row r="109" spans="1:12" x14ac:dyDescent="0.25">
      <c r="A109" s="34"/>
      <c r="C109" s="35"/>
      <c r="D109" s="3"/>
      <c r="I109" s="33"/>
      <c r="L109" s="32"/>
    </row>
    <row r="110" spans="1:12" x14ac:dyDescent="0.25">
      <c r="A110" s="34"/>
      <c r="C110" s="35"/>
      <c r="D110" s="3"/>
      <c r="I110" s="33"/>
      <c r="L110" s="32"/>
    </row>
    <row r="111" spans="1:12" x14ac:dyDescent="0.25">
      <c r="A111" s="34"/>
      <c r="C111" s="35"/>
      <c r="D111" s="3"/>
      <c r="I111" s="33"/>
      <c r="L111" s="32"/>
    </row>
    <row r="112" spans="1:12" x14ac:dyDescent="0.25">
      <c r="A112" s="34"/>
      <c r="C112" s="35"/>
      <c r="D112" s="3"/>
      <c r="I112" s="33"/>
    </row>
    <row r="113" spans="1:9" x14ac:dyDescent="0.25">
      <c r="A113" s="34"/>
      <c r="C113" s="35"/>
      <c r="D113" s="3"/>
      <c r="I113" s="33"/>
    </row>
    <row r="114" spans="1:9" x14ac:dyDescent="0.25">
      <c r="A114" s="34"/>
      <c r="C114" s="35"/>
      <c r="D114" s="3"/>
      <c r="I114" s="33"/>
    </row>
    <row r="115" spans="1:9" x14ac:dyDescent="0.25">
      <c r="A115" s="34"/>
      <c r="C115" s="35"/>
      <c r="D115" s="3"/>
      <c r="I115" s="33"/>
    </row>
    <row r="116" spans="1:9" x14ac:dyDescent="0.25">
      <c r="A116" s="34"/>
      <c r="C116" s="35"/>
      <c r="I116" s="33"/>
    </row>
    <row r="117" spans="1:9" x14ac:dyDescent="0.25">
      <c r="A117" s="34"/>
      <c r="C117" s="35"/>
      <c r="I117" s="33"/>
    </row>
    <row r="118" spans="1:9" x14ac:dyDescent="0.25">
      <c r="A118" s="34"/>
      <c r="C118" s="35"/>
      <c r="I118" s="33"/>
    </row>
    <row r="119" spans="1:9" x14ac:dyDescent="0.25">
      <c r="A119" s="34"/>
      <c r="C119" s="35"/>
      <c r="I119" s="33"/>
    </row>
    <row r="120" spans="1:9" x14ac:dyDescent="0.25">
      <c r="A120" s="34"/>
      <c r="C120" s="35"/>
      <c r="I120" s="33"/>
    </row>
    <row r="121" spans="1:9" x14ac:dyDescent="0.25">
      <c r="A121" s="34"/>
      <c r="C121" s="35"/>
      <c r="I121" s="33"/>
    </row>
    <row r="122" spans="1:9" x14ac:dyDescent="0.25">
      <c r="A122" s="34"/>
      <c r="C122" s="35"/>
      <c r="I122" s="33"/>
    </row>
    <row r="123" spans="1:9" x14ac:dyDescent="0.25">
      <c r="A123" s="34"/>
      <c r="C123" s="35"/>
      <c r="I123" s="33"/>
    </row>
    <row r="124" spans="1:9" x14ac:dyDescent="0.25">
      <c r="A124" s="34"/>
      <c r="C124" s="35"/>
      <c r="I124" s="33"/>
    </row>
    <row r="125" spans="1:9" x14ac:dyDescent="0.25">
      <c r="A125" s="34"/>
      <c r="C125" s="35"/>
      <c r="I125" s="33"/>
    </row>
    <row r="126" spans="1:9" x14ac:dyDescent="0.25">
      <c r="A126" s="34"/>
      <c r="C126" s="35"/>
      <c r="I126" s="33"/>
    </row>
    <row r="127" spans="1:9" x14ac:dyDescent="0.25">
      <c r="A127" s="34"/>
      <c r="C127" s="35"/>
      <c r="D127" s="37"/>
      <c r="E127" s="37"/>
      <c r="I127" s="33"/>
    </row>
    <row r="128" spans="1:9" x14ac:dyDescent="0.25">
      <c r="A128" s="34"/>
      <c r="C128" s="35"/>
      <c r="D128" s="37"/>
      <c r="E128" s="37"/>
      <c r="I128" s="33"/>
    </row>
    <row r="129" spans="1:9" x14ac:dyDescent="0.25">
      <c r="A129" s="34"/>
      <c r="C129" s="35"/>
      <c r="D129" s="37"/>
      <c r="E129" s="37"/>
      <c r="I129" s="33"/>
    </row>
    <row r="130" spans="1:9" x14ac:dyDescent="0.25">
      <c r="A130" s="34"/>
      <c r="C130" s="35"/>
      <c r="D130" s="37"/>
      <c r="E130" s="37"/>
      <c r="I130" s="33"/>
    </row>
    <row r="131" spans="1:9" x14ac:dyDescent="0.25">
      <c r="A131" s="34"/>
      <c r="C131" s="35"/>
      <c r="D131" s="37"/>
      <c r="E131" s="37"/>
      <c r="I131" s="33"/>
    </row>
    <row r="132" spans="1:9" x14ac:dyDescent="0.25">
      <c r="A132" s="34"/>
      <c r="C132" s="35"/>
      <c r="D132" s="37"/>
      <c r="E132" s="37"/>
      <c r="I132" s="33"/>
    </row>
    <row r="133" spans="1:9" x14ac:dyDescent="0.25">
      <c r="A133" s="34"/>
      <c r="C133" s="35"/>
      <c r="D133" s="37"/>
      <c r="E133" s="37"/>
      <c r="I133" s="33"/>
    </row>
    <row r="134" spans="1:9" x14ac:dyDescent="0.25">
      <c r="A134" s="34"/>
      <c r="C134" s="35"/>
      <c r="D134" s="37"/>
      <c r="E134" s="37"/>
      <c r="I134" s="33"/>
    </row>
    <row r="135" spans="1:9" x14ac:dyDescent="0.25">
      <c r="A135" s="34"/>
      <c r="C135" s="35"/>
      <c r="I135" s="33"/>
    </row>
    <row r="136" spans="1:9" x14ac:dyDescent="0.25">
      <c r="A136" s="34"/>
      <c r="C136" s="35"/>
      <c r="I136" s="33"/>
    </row>
    <row r="137" spans="1:9" x14ac:dyDescent="0.25">
      <c r="A137" s="34"/>
      <c r="C137" s="35"/>
      <c r="I137" s="33"/>
    </row>
    <row r="138" spans="1:9" x14ac:dyDescent="0.25">
      <c r="A138" s="34"/>
      <c r="C138" s="35"/>
      <c r="I138" s="33"/>
    </row>
    <row r="139" spans="1:9" x14ac:dyDescent="0.25">
      <c r="A139" s="34"/>
      <c r="C139" s="35"/>
      <c r="I139" s="33"/>
    </row>
    <row r="140" spans="1:9" ht="15.75" thickBot="1" x14ac:dyDescent="0.3">
      <c r="A140" s="38"/>
      <c r="B140" s="39"/>
      <c r="C140" s="40"/>
      <c r="D140" s="39"/>
      <c r="E140" s="39"/>
      <c r="F140" s="4"/>
      <c r="G140" s="39"/>
      <c r="H140" s="39"/>
      <c r="I140" s="41"/>
    </row>
    <row r="188" spans="1:42" ht="19.5" thickBot="1" x14ac:dyDescent="0.35">
      <c r="Q188" s="102"/>
      <c r="R188" s="142"/>
      <c r="S188" s="142"/>
    </row>
    <row r="189" spans="1:42" s="142" customFormat="1" ht="21" customHeight="1" thickBot="1" x14ac:dyDescent="0.35">
      <c r="A189" s="258" t="s">
        <v>0</v>
      </c>
      <c r="B189" s="259"/>
      <c r="C189" s="260"/>
      <c r="D189" s="25" t="s">
        <v>1</v>
      </c>
      <c r="E189" s="26">
        <f>E48</f>
        <v>45688</v>
      </c>
      <c r="F189" s="1" t="s">
        <v>2</v>
      </c>
      <c r="G189" s="261">
        <f>N196</f>
        <v>2</v>
      </c>
      <c r="H189" s="261"/>
      <c r="I189" s="262"/>
      <c r="J189" s="102"/>
      <c r="K189" s="263" t="s">
        <v>6</v>
      </c>
      <c r="L189" s="263"/>
      <c r="M189" s="263"/>
      <c r="N189" s="263"/>
      <c r="O189" s="102">
        <v>2</v>
      </c>
      <c r="P189" s="102"/>
      <c r="Q189" s="102"/>
      <c r="AE189" s="143"/>
      <c r="AF189" s="143"/>
      <c r="AG189" s="143"/>
      <c r="AH189" s="143"/>
      <c r="AI189" s="143"/>
      <c r="AL189" s="102"/>
      <c r="AM189" s="143"/>
      <c r="AN189" s="143"/>
      <c r="AO189" s="143"/>
      <c r="AP189" s="143"/>
    </row>
    <row r="190" spans="1:42" s="142" customFormat="1" ht="21" customHeight="1" thickBot="1" x14ac:dyDescent="0.35">
      <c r="A190" s="12" t="s">
        <v>17</v>
      </c>
      <c r="B190" s="264">
        <f>N205</f>
        <v>0</v>
      </c>
      <c r="C190" s="265"/>
      <c r="D190" s="27" t="s">
        <v>3</v>
      </c>
      <c r="E190" s="28">
        <f>N204</f>
        <v>0</v>
      </c>
      <c r="F190" s="1" t="s">
        <v>4</v>
      </c>
      <c r="G190" s="261">
        <f>N203</f>
        <v>0</v>
      </c>
      <c r="H190" s="261"/>
      <c r="I190" s="262"/>
      <c r="J190" s="102"/>
      <c r="K190" s="263"/>
      <c r="L190" s="263"/>
      <c r="M190" s="263"/>
      <c r="N190" s="263"/>
      <c r="O190" s="102"/>
      <c r="P190" s="102"/>
      <c r="Q190" s="32"/>
      <c r="R190" s="111"/>
      <c r="S190" s="111"/>
      <c r="AE190" s="143"/>
      <c r="AF190" s="143"/>
      <c r="AG190" s="143"/>
      <c r="AH190" s="143"/>
      <c r="AI190" s="143"/>
      <c r="AL190" s="102"/>
      <c r="AM190" s="143"/>
      <c r="AN190" s="143"/>
      <c r="AO190" s="143"/>
      <c r="AP190" s="143"/>
    </row>
    <row r="191" spans="1:42" ht="15" customHeight="1" x14ac:dyDescent="0.25">
      <c r="A191" s="29"/>
      <c r="B191" s="30"/>
      <c r="C191" s="31"/>
      <c r="I191" s="33"/>
      <c r="K191" s="263" t="s">
        <v>261</v>
      </c>
      <c r="L191" s="263"/>
      <c r="M191" s="263"/>
      <c r="N191" s="263"/>
    </row>
    <row r="192" spans="1:42" ht="15" customHeight="1" x14ac:dyDescent="0.25">
      <c r="A192" s="34"/>
      <c r="C192" s="35"/>
      <c r="I192" s="33"/>
      <c r="K192" s="263"/>
      <c r="L192" s="263"/>
      <c r="M192" s="263"/>
      <c r="N192" s="263"/>
    </row>
    <row r="193" spans="1:18" x14ac:dyDescent="0.25">
      <c r="A193" s="34"/>
      <c r="C193" s="35"/>
      <c r="I193" s="33"/>
      <c r="K193" s="263" t="s">
        <v>5</v>
      </c>
      <c r="L193" s="263"/>
      <c r="M193" s="263"/>
      <c r="N193" s="263"/>
    </row>
    <row r="194" spans="1:18" ht="15.75" thickBot="1" x14ac:dyDescent="0.3">
      <c r="A194" s="34"/>
      <c r="C194" s="35"/>
      <c r="I194" s="33"/>
      <c r="K194" s="263"/>
      <c r="L194" s="263"/>
      <c r="M194" s="263"/>
      <c r="N194" s="263"/>
    </row>
    <row r="195" spans="1:18" ht="15" customHeight="1" thickBot="1" x14ac:dyDescent="0.3">
      <c r="A195" s="34"/>
      <c r="C195" s="35"/>
      <c r="I195" s="33"/>
      <c r="L195" s="29"/>
      <c r="M195" s="30"/>
      <c r="N195" s="30"/>
      <c r="O195" s="30"/>
      <c r="P195" s="103"/>
      <c r="R195" s="32"/>
    </row>
    <row r="196" spans="1:18" x14ac:dyDescent="0.25">
      <c r="A196" s="34"/>
      <c r="C196" s="35"/>
      <c r="G196" s="36"/>
      <c r="I196" s="33"/>
      <c r="L196" s="266" t="s">
        <v>74</v>
      </c>
      <c r="M196" s="267"/>
      <c r="N196" s="273">
        <v>2</v>
      </c>
      <c r="O196" s="274"/>
      <c r="P196" s="275"/>
      <c r="R196" s="32"/>
    </row>
    <row r="197" spans="1:18" x14ac:dyDescent="0.25">
      <c r="A197" s="34"/>
      <c r="C197" s="35"/>
      <c r="I197" s="33"/>
      <c r="L197" s="266" t="s">
        <v>75</v>
      </c>
      <c r="M197" s="267"/>
      <c r="N197" s="148" t="s">
        <v>76</v>
      </c>
      <c r="O197" s="269"/>
      <c r="P197" s="270"/>
      <c r="R197" s="32"/>
    </row>
    <row r="198" spans="1:18" ht="15" customHeight="1" x14ac:dyDescent="0.25">
      <c r="A198" s="34"/>
      <c r="C198" s="35"/>
      <c r="I198" s="33"/>
      <c r="L198" s="266" t="s">
        <v>78</v>
      </c>
      <c r="M198" s="267"/>
      <c r="N198" s="268"/>
      <c r="O198" s="269"/>
      <c r="P198" s="270"/>
      <c r="R198" s="32"/>
    </row>
    <row r="199" spans="1:18" x14ac:dyDescent="0.25">
      <c r="A199" s="34"/>
      <c r="C199" s="35"/>
      <c r="I199" s="33"/>
      <c r="L199" s="271" t="s">
        <v>79</v>
      </c>
      <c r="M199" s="272"/>
      <c r="N199" s="268"/>
      <c r="O199" s="269"/>
      <c r="P199" s="270"/>
      <c r="R199" s="32"/>
    </row>
    <row r="200" spans="1:18" x14ac:dyDescent="0.25">
      <c r="A200" s="34"/>
      <c r="C200" s="35"/>
      <c r="D200" s="3"/>
      <c r="I200" s="33"/>
      <c r="L200" s="146" t="s">
        <v>77</v>
      </c>
      <c r="M200" s="147"/>
      <c r="N200" s="268"/>
      <c r="O200" s="269"/>
      <c r="P200" s="270"/>
      <c r="R200" s="32"/>
    </row>
    <row r="201" spans="1:18" x14ac:dyDescent="0.25">
      <c r="A201" s="34"/>
      <c r="C201" s="35"/>
      <c r="D201" s="3"/>
      <c r="I201" s="33"/>
      <c r="L201" s="266" t="s">
        <v>80</v>
      </c>
      <c r="M201" s="267"/>
      <c r="N201" s="268"/>
      <c r="O201" s="269"/>
      <c r="P201" s="270"/>
      <c r="R201" s="32"/>
    </row>
    <row r="202" spans="1:18" x14ac:dyDescent="0.25">
      <c r="A202" s="34"/>
      <c r="C202" s="35"/>
      <c r="D202" s="3"/>
      <c r="I202" s="33"/>
      <c r="L202" s="266" t="s">
        <v>1</v>
      </c>
      <c r="M202" s="267"/>
      <c r="N202" s="279">
        <f>B1</f>
        <v>45688</v>
      </c>
      <c r="O202" s="269"/>
      <c r="P202" s="270"/>
      <c r="R202" s="32"/>
    </row>
    <row r="203" spans="1:18" x14ac:dyDescent="0.25">
      <c r="A203" s="34"/>
      <c r="C203" s="35"/>
      <c r="D203" s="3"/>
      <c r="G203" s="36"/>
      <c r="I203" s="33"/>
      <c r="L203" s="271" t="s">
        <v>81</v>
      </c>
      <c r="M203" s="272"/>
      <c r="N203" s="268"/>
      <c r="O203" s="269"/>
      <c r="P203" s="270"/>
      <c r="R203" s="32"/>
    </row>
    <row r="204" spans="1:18" x14ac:dyDescent="0.25">
      <c r="A204" s="34"/>
      <c r="C204" s="35"/>
      <c r="D204" s="3"/>
      <c r="I204" s="33"/>
      <c r="L204" s="266" t="s">
        <v>82</v>
      </c>
      <c r="M204" s="267"/>
      <c r="N204" s="280"/>
      <c r="O204" s="269"/>
      <c r="P204" s="270"/>
      <c r="R204" s="32"/>
    </row>
    <row r="205" spans="1:18" x14ac:dyDescent="0.25">
      <c r="A205" s="34"/>
      <c r="C205" s="35"/>
      <c r="D205" s="3"/>
      <c r="I205" s="33"/>
      <c r="L205" s="266" t="s">
        <v>83</v>
      </c>
      <c r="M205" s="267"/>
      <c r="N205" s="268"/>
      <c r="O205" s="269"/>
      <c r="P205" s="270"/>
      <c r="R205" s="32"/>
    </row>
    <row r="206" spans="1:18" x14ac:dyDescent="0.25">
      <c r="A206" s="34"/>
      <c r="C206" s="35"/>
      <c r="D206" s="3"/>
      <c r="I206" s="33"/>
      <c r="L206" s="266"/>
      <c r="M206" s="267"/>
      <c r="N206" s="268"/>
      <c r="O206" s="269"/>
      <c r="P206" s="270"/>
      <c r="R206" s="32"/>
    </row>
    <row r="207" spans="1:18" ht="15.75" thickBot="1" x14ac:dyDescent="0.3">
      <c r="A207" s="34"/>
      <c r="C207" s="35"/>
      <c r="D207" s="3"/>
      <c r="I207" s="33"/>
      <c r="L207" s="266" t="s">
        <v>84</v>
      </c>
      <c r="M207" s="267"/>
      <c r="N207" s="276"/>
      <c r="O207" s="277"/>
      <c r="P207" s="278"/>
      <c r="R207" s="32"/>
    </row>
    <row r="208" spans="1:18" x14ac:dyDescent="0.25">
      <c r="A208" s="34"/>
      <c r="C208" s="35"/>
      <c r="D208" s="3"/>
      <c r="I208" s="33"/>
      <c r="L208" s="266"/>
      <c r="M208" s="267"/>
      <c r="N208" s="267"/>
      <c r="O208" s="267"/>
      <c r="P208" s="285"/>
      <c r="R208" s="32"/>
    </row>
    <row r="209" spans="1:30" x14ac:dyDescent="0.25">
      <c r="A209" s="34"/>
      <c r="C209" s="35"/>
      <c r="D209" s="3"/>
      <c r="I209" s="33"/>
      <c r="L209" s="266"/>
      <c r="M209" s="267"/>
      <c r="N209" s="267"/>
      <c r="O209" s="267"/>
      <c r="P209" s="285"/>
      <c r="R209" s="32"/>
    </row>
    <row r="210" spans="1:30" x14ac:dyDescent="0.25">
      <c r="A210" s="34"/>
      <c r="C210" s="35"/>
      <c r="D210" s="3"/>
      <c r="I210" s="33"/>
      <c r="L210" s="266"/>
      <c r="M210" s="267"/>
      <c r="N210" s="267"/>
      <c r="O210" s="267"/>
      <c r="P210" s="285"/>
      <c r="R210" s="32"/>
    </row>
    <row r="211" spans="1:30" x14ac:dyDescent="0.25">
      <c r="A211" s="34"/>
      <c r="C211" s="35"/>
      <c r="I211" s="33"/>
      <c r="L211" s="281"/>
      <c r="M211" s="282"/>
      <c r="N211" s="282"/>
      <c r="O211" s="282"/>
      <c r="P211" s="283"/>
      <c r="R211" s="32"/>
    </row>
    <row r="212" spans="1:30" ht="15.75" thickBot="1" x14ac:dyDescent="0.3">
      <c r="A212" s="34"/>
      <c r="C212" s="35"/>
      <c r="I212" s="33"/>
      <c r="L212" s="34" t="s">
        <v>17</v>
      </c>
      <c r="M212" s="2">
        <f>N205</f>
        <v>0</v>
      </c>
      <c r="N212" s="32" t="s">
        <v>1</v>
      </c>
      <c r="O212" s="149">
        <f>N202</f>
        <v>45688</v>
      </c>
      <c r="P212" s="33"/>
      <c r="R212" s="32" t="s">
        <v>269</v>
      </c>
      <c r="S212" s="32" t="str" cm="1">
        <f t="array" ref="S212:W212">medewerker1</f>
        <v>a</v>
      </c>
      <c r="T212" s="112" t="str">
        <v>aa</v>
      </c>
      <c r="U212" s="112">
        <v>0</v>
      </c>
      <c r="V212" s="112">
        <v>0</v>
      </c>
      <c r="W212" s="112">
        <v>0</v>
      </c>
      <c r="X212" s="112"/>
      <c r="Y212" s="112"/>
      <c r="Z212" s="112"/>
      <c r="AA212" s="112"/>
      <c r="AB212" s="112"/>
      <c r="AC212" s="112"/>
      <c r="AD212" s="112"/>
    </row>
    <row r="213" spans="1:30" ht="15.75" thickBot="1" x14ac:dyDescent="0.3">
      <c r="A213" s="34"/>
      <c r="C213" s="35"/>
      <c r="I213" s="33"/>
      <c r="L213" s="29" t="s">
        <v>18</v>
      </c>
      <c r="M213" s="30" t="s">
        <v>295</v>
      </c>
      <c r="N213" s="30" t="s">
        <v>297</v>
      </c>
      <c r="O213" s="30" t="s">
        <v>298</v>
      </c>
      <c r="P213" s="103" t="s">
        <v>321</v>
      </c>
      <c r="R213" s="111" t="s">
        <v>270</v>
      </c>
      <c r="S213" s="32" t="str" cm="1">
        <f t="array" ref="S213:W213">medewerker2</f>
        <v>b</v>
      </c>
      <c r="T213" s="112" t="str">
        <v>bb</v>
      </c>
      <c r="U213" s="112">
        <v>0</v>
      </c>
      <c r="V213" s="112">
        <v>0</v>
      </c>
      <c r="W213" s="112">
        <v>0</v>
      </c>
      <c r="X213" s="112"/>
      <c r="Y213" s="112"/>
      <c r="Z213" s="112"/>
      <c r="AA213" s="112"/>
      <c r="AB213" s="112"/>
      <c r="AC213" s="112"/>
      <c r="AD213" s="112"/>
    </row>
    <row r="214" spans="1:30" x14ac:dyDescent="0.25">
      <c r="A214" s="34"/>
      <c r="C214" s="35"/>
      <c r="I214" s="33"/>
      <c r="L214" s="29"/>
      <c r="M214" s="30"/>
      <c r="N214" s="30"/>
      <c r="O214" s="30"/>
      <c r="P214" s="103"/>
      <c r="R214" s="111" t="s">
        <v>271</v>
      </c>
      <c r="S214" s="32" t="str" cm="1">
        <f t="array" ref="S214:W214">medewerker3</f>
        <v>c</v>
      </c>
      <c r="T214" s="112" t="str">
        <v>cc</v>
      </c>
      <c r="U214" s="112">
        <v>0</v>
      </c>
      <c r="V214" s="112">
        <v>0</v>
      </c>
      <c r="W214" s="112">
        <v>0</v>
      </c>
      <c r="X214" s="112"/>
      <c r="Y214" s="112"/>
      <c r="Z214" s="112"/>
      <c r="AA214" s="112"/>
      <c r="AB214" s="112"/>
      <c r="AC214" s="112"/>
      <c r="AD214" s="112"/>
    </row>
    <row r="215" spans="1:30" ht="15.75" thickBot="1" x14ac:dyDescent="0.3">
      <c r="A215" s="34"/>
      <c r="C215" s="35"/>
      <c r="I215" s="33"/>
      <c r="L215" s="38"/>
      <c r="M215" s="150" t="s">
        <v>30</v>
      </c>
      <c r="N215" s="140"/>
      <c r="O215" s="150" t="s">
        <v>19</v>
      </c>
      <c r="P215" s="151"/>
      <c r="R215" s="111" t="s">
        <v>272</v>
      </c>
      <c r="S215" s="32" t="str" cm="1">
        <f t="array" ref="S215:W215">medewerker4</f>
        <v>d</v>
      </c>
      <c r="T215" s="112" t="str">
        <v>dd</v>
      </c>
      <c r="U215" s="112">
        <v>0</v>
      </c>
      <c r="V215" s="112">
        <v>0</v>
      </c>
      <c r="W215" s="112">
        <v>0</v>
      </c>
      <c r="X215" s="112"/>
      <c r="Y215" s="112"/>
      <c r="Z215" s="112"/>
      <c r="AA215" s="112"/>
      <c r="AB215" s="112"/>
      <c r="AC215" s="112"/>
      <c r="AD215" s="112"/>
    </row>
    <row r="216" spans="1:30" x14ac:dyDescent="0.25">
      <c r="A216" s="34"/>
      <c r="C216" s="35"/>
      <c r="I216" s="33"/>
      <c r="L216" s="29"/>
      <c r="M216" s="30"/>
      <c r="N216" s="30"/>
      <c r="O216" s="30"/>
      <c r="P216" s="103"/>
      <c r="R216" s="111" t="s">
        <v>273</v>
      </c>
      <c r="S216" s="32" t="str" cm="1">
        <f t="array" ref="S216:W216">medewerker5</f>
        <v>e</v>
      </c>
      <c r="T216" s="112" t="str">
        <v>ee</v>
      </c>
      <c r="U216" s="112">
        <v>0</v>
      </c>
      <c r="V216" s="112">
        <v>0</v>
      </c>
      <c r="W216" s="112">
        <v>0</v>
      </c>
      <c r="X216" s="112"/>
      <c r="Y216" s="112"/>
      <c r="Z216" s="112"/>
      <c r="AA216" s="112"/>
      <c r="AB216" s="112"/>
      <c r="AC216" s="112"/>
      <c r="AD216" s="112"/>
    </row>
    <row r="217" spans="1:30" ht="15.75" thickBot="1" x14ac:dyDescent="0.3">
      <c r="A217" s="34"/>
      <c r="C217" s="35"/>
      <c r="I217" s="33"/>
      <c r="L217" s="38"/>
      <c r="M217" s="150" t="s">
        <v>30</v>
      </c>
      <c r="N217" s="140"/>
      <c r="O217" s="150" t="s">
        <v>19</v>
      </c>
      <c r="P217" s="151"/>
      <c r="R217" s="111" t="s">
        <v>274</v>
      </c>
      <c r="S217" s="32" t="str" cm="1">
        <f t="array" ref="S217:W217">medewerker6</f>
        <v>f</v>
      </c>
      <c r="T217" s="112" t="str">
        <v>ff</v>
      </c>
      <c r="U217" s="112">
        <v>0</v>
      </c>
      <c r="V217" s="112">
        <v>0</v>
      </c>
      <c r="W217" s="112">
        <v>0</v>
      </c>
      <c r="X217" s="112"/>
      <c r="Y217" s="112"/>
      <c r="Z217" s="112"/>
      <c r="AA217" s="112"/>
      <c r="AB217" s="112"/>
      <c r="AC217" s="112"/>
      <c r="AD217" s="112"/>
    </row>
    <row r="218" spans="1:30" x14ac:dyDescent="0.25">
      <c r="A218" s="34"/>
      <c r="C218" s="35"/>
      <c r="I218" s="33"/>
      <c r="L218" s="29"/>
      <c r="M218" s="30"/>
      <c r="N218" s="30"/>
      <c r="O218" s="30"/>
      <c r="P218" s="103"/>
      <c r="R218" s="111" t="s">
        <v>275</v>
      </c>
      <c r="S218" s="32" t="str" cm="1">
        <f t="array" ref="S218:W218">medewerker7</f>
        <v>g</v>
      </c>
      <c r="T218" s="112" t="str">
        <v>gg</v>
      </c>
      <c r="U218" s="112">
        <v>0</v>
      </c>
      <c r="V218" s="112">
        <v>0</v>
      </c>
      <c r="W218" s="112">
        <v>0</v>
      </c>
      <c r="X218" s="112"/>
      <c r="Y218" s="112"/>
      <c r="Z218" s="112"/>
      <c r="AA218" s="112"/>
      <c r="AB218" s="112"/>
      <c r="AC218" s="112"/>
      <c r="AD218" s="112"/>
    </row>
    <row r="219" spans="1:30" ht="15.75" thickBot="1" x14ac:dyDescent="0.3">
      <c r="A219" s="34"/>
      <c r="C219" s="35"/>
      <c r="I219" s="33"/>
      <c r="L219" s="38"/>
      <c r="M219" s="150" t="s">
        <v>30</v>
      </c>
      <c r="N219" s="140"/>
      <c r="O219" s="150" t="s">
        <v>19</v>
      </c>
      <c r="P219" s="151"/>
      <c r="R219" s="111" t="s">
        <v>276</v>
      </c>
      <c r="S219" s="32" t="str" cm="1">
        <f t="array" ref="S219:W219">medewerker8</f>
        <v>h</v>
      </c>
      <c r="T219" s="112" t="str">
        <v>hh</v>
      </c>
      <c r="U219" s="112">
        <v>0</v>
      </c>
      <c r="V219" s="112">
        <v>0</v>
      </c>
      <c r="W219" s="112">
        <v>0</v>
      </c>
      <c r="X219" s="112"/>
      <c r="Y219" s="112"/>
      <c r="Z219" s="112"/>
      <c r="AA219" s="112"/>
      <c r="AB219" s="112"/>
      <c r="AC219" s="112"/>
      <c r="AD219" s="112"/>
    </row>
    <row r="220" spans="1:30" x14ac:dyDescent="0.25">
      <c r="A220" s="34"/>
      <c r="C220" s="35"/>
      <c r="I220" s="33"/>
      <c r="L220" s="29"/>
      <c r="M220" s="30"/>
      <c r="N220" s="30"/>
      <c r="O220" s="30"/>
      <c r="P220" s="103"/>
      <c r="R220" s="111" t="s">
        <v>277</v>
      </c>
      <c r="S220" s="32" t="str" cm="1">
        <f t="array" ref="S220:W220">medewerker9</f>
        <v>i</v>
      </c>
      <c r="T220" s="112" t="str">
        <v>ii</v>
      </c>
      <c r="U220" s="112">
        <v>0</v>
      </c>
      <c r="V220" s="112">
        <v>0</v>
      </c>
      <c r="W220" s="112">
        <v>0</v>
      </c>
      <c r="X220" s="112"/>
      <c r="Y220" s="112"/>
      <c r="Z220" s="112"/>
      <c r="AA220" s="112"/>
      <c r="AB220" s="112"/>
      <c r="AC220" s="112"/>
      <c r="AD220" s="112"/>
    </row>
    <row r="221" spans="1:30" ht="15.75" thickBot="1" x14ac:dyDescent="0.3">
      <c r="A221" s="34"/>
      <c r="C221" s="35"/>
      <c r="I221" s="33"/>
      <c r="L221" s="38"/>
      <c r="M221" s="150" t="s">
        <v>30</v>
      </c>
      <c r="N221" s="140"/>
      <c r="O221" s="150" t="s">
        <v>19</v>
      </c>
      <c r="P221" s="151"/>
      <c r="R221" s="111" t="s">
        <v>278</v>
      </c>
      <c r="S221" s="32" t="str" cm="1">
        <f t="array" ref="S221:W221">medewerker10</f>
        <v>j</v>
      </c>
      <c r="T221" s="112" t="str">
        <v>jj</v>
      </c>
      <c r="U221" s="112">
        <v>0</v>
      </c>
      <c r="V221" s="112">
        <v>0</v>
      </c>
      <c r="W221" s="112">
        <v>0</v>
      </c>
      <c r="X221" s="112"/>
      <c r="Y221" s="112"/>
      <c r="Z221" s="112"/>
      <c r="AA221" s="112"/>
      <c r="AB221" s="112"/>
      <c r="AC221" s="112"/>
      <c r="AD221" s="112"/>
    </row>
    <row r="222" spans="1:30" x14ac:dyDescent="0.25">
      <c r="A222" s="34"/>
      <c r="C222" s="35"/>
      <c r="D222" s="37"/>
      <c r="E222" s="37"/>
      <c r="I222" s="33"/>
      <c r="L222" s="29"/>
      <c r="M222" s="30"/>
      <c r="N222" s="30"/>
      <c r="O222" s="30"/>
      <c r="P222" s="103"/>
      <c r="R222" s="111" t="s">
        <v>279</v>
      </c>
      <c r="S222" s="32" t="str" cm="1">
        <f t="array" ref="S222:W222">medewerker11</f>
        <v>k</v>
      </c>
      <c r="T222" s="112" t="str">
        <v>kk</v>
      </c>
      <c r="U222" s="112">
        <v>0</v>
      </c>
      <c r="V222" s="112">
        <v>0</v>
      </c>
      <c r="W222" s="112">
        <v>0</v>
      </c>
      <c r="X222" s="112"/>
      <c r="Y222" s="112"/>
      <c r="Z222" s="112"/>
      <c r="AA222" s="112"/>
      <c r="AB222" s="112"/>
      <c r="AC222" s="112"/>
      <c r="AD222" s="112"/>
    </row>
    <row r="223" spans="1:30" ht="15.75" thickBot="1" x14ac:dyDescent="0.3">
      <c r="A223" s="34"/>
      <c r="C223" s="35"/>
      <c r="D223" s="37"/>
      <c r="E223" s="37"/>
      <c r="I223" s="33"/>
      <c r="L223" s="38"/>
      <c r="M223" s="150" t="s">
        <v>30</v>
      </c>
      <c r="N223" s="140"/>
      <c r="O223" s="150" t="s">
        <v>19</v>
      </c>
      <c r="P223" s="151"/>
      <c r="R223" s="111" t="s">
        <v>280</v>
      </c>
      <c r="S223" s="32" t="str" cm="1">
        <f t="array" ref="S223:W223">medewerker12</f>
        <v>l</v>
      </c>
      <c r="T223" s="112" t="str">
        <v>ll</v>
      </c>
      <c r="U223" s="112">
        <v>0</v>
      </c>
      <c r="V223" s="112">
        <v>0</v>
      </c>
      <c r="W223" s="112">
        <v>0</v>
      </c>
      <c r="X223" s="112"/>
      <c r="Y223" s="112"/>
      <c r="Z223" s="112"/>
      <c r="AA223" s="112"/>
      <c r="AB223" s="112"/>
      <c r="AC223" s="112"/>
      <c r="AD223" s="112"/>
    </row>
    <row r="224" spans="1:30" x14ac:dyDescent="0.25">
      <c r="A224" s="34"/>
      <c r="C224" s="35"/>
      <c r="D224" s="37"/>
      <c r="E224" s="37"/>
      <c r="I224" s="33"/>
      <c r="L224" s="29"/>
      <c r="M224" s="30"/>
      <c r="N224" s="30"/>
      <c r="O224" s="30"/>
      <c r="P224" s="103"/>
      <c r="R224" s="111" t="s">
        <v>281</v>
      </c>
      <c r="S224" s="32" t="str" cm="1">
        <f t="array" ref="S224:W224">medewerker13</f>
        <v>m</v>
      </c>
      <c r="T224" s="112" t="str">
        <v>mm</v>
      </c>
      <c r="U224" s="112">
        <v>0</v>
      </c>
      <c r="V224" s="112">
        <v>0</v>
      </c>
      <c r="W224" s="112">
        <v>0</v>
      </c>
      <c r="X224" s="112"/>
      <c r="Y224" s="112"/>
      <c r="Z224" s="112"/>
      <c r="AA224" s="112"/>
      <c r="AB224" s="112"/>
      <c r="AC224" s="112"/>
      <c r="AD224" s="112"/>
    </row>
    <row r="225" spans="1:30" ht="15.75" thickBot="1" x14ac:dyDescent="0.3">
      <c r="A225" s="34"/>
      <c r="C225" s="35"/>
      <c r="D225" s="37"/>
      <c r="E225" s="37"/>
      <c r="I225" s="33"/>
      <c r="L225" s="38"/>
      <c r="M225" s="150" t="s">
        <v>30</v>
      </c>
      <c r="N225" s="140"/>
      <c r="O225" s="150" t="s">
        <v>19</v>
      </c>
      <c r="P225" s="151"/>
      <c r="R225" s="111" t="s">
        <v>282</v>
      </c>
      <c r="S225" s="32" t="str" cm="1">
        <f t="array" ref="S225:W225">medewerker14</f>
        <v>n</v>
      </c>
      <c r="T225" s="112" t="str">
        <v>nn</v>
      </c>
      <c r="U225" s="112">
        <v>0</v>
      </c>
      <c r="V225" s="112">
        <v>0</v>
      </c>
      <c r="W225" s="112">
        <v>0</v>
      </c>
      <c r="X225" s="112"/>
      <c r="Y225" s="112"/>
      <c r="Z225" s="112"/>
      <c r="AA225" s="112"/>
      <c r="AB225" s="112"/>
      <c r="AC225" s="112"/>
      <c r="AD225" s="112"/>
    </row>
    <row r="226" spans="1:30" x14ac:dyDescent="0.25">
      <c r="A226" s="34"/>
      <c r="C226" s="35"/>
      <c r="D226" s="37"/>
      <c r="E226" s="37"/>
      <c r="I226" s="33"/>
      <c r="L226" s="29"/>
      <c r="M226" s="30"/>
      <c r="N226" s="30"/>
      <c r="O226" s="30"/>
      <c r="P226" s="103"/>
      <c r="R226" s="111" t="s">
        <v>283</v>
      </c>
      <c r="S226" s="32" t="str" cm="1">
        <f t="array" ref="S226:W226">medewerker15</f>
        <v>o</v>
      </c>
      <c r="T226" s="112" t="str">
        <v>oo</v>
      </c>
      <c r="U226" s="112">
        <v>0</v>
      </c>
      <c r="V226" s="112">
        <v>0</v>
      </c>
      <c r="W226" s="112">
        <v>0</v>
      </c>
      <c r="X226" s="112"/>
      <c r="Y226" s="112"/>
      <c r="Z226" s="112"/>
      <c r="AA226" s="112"/>
      <c r="AB226" s="112"/>
      <c r="AC226" s="112"/>
      <c r="AD226" s="112"/>
    </row>
    <row r="227" spans="1:30" ht="15.75" thickBot="1" x14ac:dyDescent="0.3">
      <c r="A227" s="34"/>
      <c r="C227" s="35"/>
      <c r="D227" s="37"/>
      <c r="E227" s="37"/>
      <c r="I227" s="33"/>
      <c r="L227" s="38"/>
      <c r="M227" s="150" t="s">
        <v>30</v>
      </c>
      <c r="N227" s="140"/>
      <c r="O227" s="150" t="s">
        <v>19</v>
      </c>
      <c r="P227" s="151"/>
      <c r="R227" s="111" t="s">
        <v>284</v>
      </c>
      <c r="S227" s="32" t="str" cm="1">
        <f t="array" ref="S227:W227">medewerker16</f>
        <v>p</v>
      </c>
      <c r="T227" s="112" t="str">
        <v>pp</v>
      </c>
      <c r="U227" s="112">
        <v>0</v>
      </c>
      <c r="V227" s="112">
        <v>0</v>
      </c>
      <c r="W227" s="112">
        <v>0</v>
      </c>
      <c r="X227" s="112"/>
      <c r="Y227" s="112"/>
      <c r="Z227" s="112"/>
      <c r="AA227" s="112"/>
      <c r="AB227" s="112"/>
      <c r="AC227" s="112"/>
      <c r="AD227" s="112"/>
    </row>
    <row r="228" spans="1:30" x14ac:dyDescent="0.25">
      <c r="A228" s="34"/>
      <c r="C228" s="35"/>
      <c r="D228" s="37"/>
      <c r="E228" s="37"/>
      <c r="I228" s="33"/>
      <c r="L228" s="29"/>
      <c r="M228" s="30"/>
      <c r="N228" s="30"/>
      <c r="O228" s="30"/>
      <c r="P228" s="103"/>
      <c r="R228" s="111" t="s">
        <v>285</v>
      </c>
      <c r="S228" s="32" t="str" cm="1">
        <f t="array" ref="S228:W228">medewerker17</f>
        <v>q</v>
      </c>
      <c r="T228" s="112" t="str">
        <v>qq</v>
      </c>
      <c r="U228" s="112">
        <v>0</v>
      </c>
      <c r="V228" s="112">
        <v>0</v>
      </c>
      <c r="W228" s="112">
        <v>0</v>
      </c>
      <c r="X228" s="112"/>
      <c r="Y228" s="112"/>
      <c r="Z228" s="112"/>
      <c r="AA228" s="112"/>
      <c r="AB228" s="112"/>
      <c r="AC228" s="112"/>
      <c r="AD228" s="112"/>
    </row>
    <row r="229" spans="1:30" ht="15.75" thickBot="1" x14ac:dyDescent="0.3">
      <c r="A229" s="34"/>
      <c r="C229" s="35"/>
      <c r="I229" s="33"/>
      <c r="L229" s="38"/>
      <c r="M229" s="150" t="s">
        <v>30</v>
      </c>
      <c r="N229" s="140"/>
      <c r="O229" s="150" t="s">
        <v>19</v>
      </c>
      <c r="P229" s="151"/>
      <c r="R229" s="111" t="s">
        <v>286</v>
      </c>
      <c r="S229" s="32" t="str" cm="1">
        <f t="array" ref="S229:W229">medewerker18</f>
        <v>r</v>
      </c>
      <c r="T229" s="112" t="str">
        <v>rr</v>
      </c>
      <c r="U229" s="112">
        <v>0</v>
      </c>
      <c r="V229" s="112">
        <v>0</v>
      </c>
      <c r="W229" s="112">
        <v>0</v>
      </c>
      <c r="X229" s="112"/>
      <c r="Y229" s="112"/>
      <c r="Z229" s="112"/>
      <c r="AA229" s="112"/>
      <c r="AB229" s="112"/>
      <c r="AC229" s="112"/>
      <c r="AD229" s="112"/>
    </row>
    <row r="230" spans="1:30" x14ac:dyDescent="0.25">
      <c r="A230" s="34"/>
      <c r="C230" s="35"/>
      <c r="I230" s="33"/>
      <c r="L230" s="29"/>
      <c r="M230" s="30"/>
      <c r="N230" s="30"/>
      <c r="O230" s="30"/>
      <c r="P230" s="103"/>
      <c r="R230" s="111" t="s">
        <v>287</v>
      </c>
      <c r="S230" s="32" t="str" cm="1">
        <f t="array" ref="S230:W230">medewerker19</f>
        <v>s</v>
      </c>
      <c r="T230" s="112" t="str">
        <v>zz</v>
      </c>
      <c r="U230" s="112">
        <v>0</v>
      </c>
      <c r="V230" s="112">
        <v>0</v>
      </c>
      <c r="W230" s="112">
        <v>0</v>
      </c>
      <c r="X230" s="112"/>
      <c r="Y230" s="112"/>
      <c r="Z230" s="112"/>
      <c r="AA230" s="112"/>
      <c r="AB230" s="112"/>
      <c r="AC230" s="112"/>
      <c r="AD230" s="112"/>
    </row>
    <row r="231" spans="1:30" ht="15.75" thickBot="1" x14ac:dyDescent="0.3">
      <c r="A231" s="34"/>
      <c r="C231" s="35"/>
      <c r="I231" s="33"/>
      <c r="L231" s="38"/>
      <c r="M231" s="150" t="s">
        <v>30</v>
      </c>
      <c r="N231" s="140"/>
      <c r="O231" s="150" t="s">
        <v>19</v>
      </c>
      <c r="P231" s="151"/>
      <c r="R231" s="111" t="s">
        <v>288</v>
      </c>
      <c r="S231" s="32" t="str" cm="1">
        <f t="array" ref="S231:W231">medewerker20</f>
        <v>t</v>
      </c>
      <c r="T231" s="112" t="str">
        <v>tt</v>
      </c>
      <c r="U231" s="112">
        <v>0</v>
      </c>
      <c r="V231" s="112">
        <v>0</v>
      </c>
      <c r="W231" s="112">
        <v>0</v>
      </c>
      <c r="X231" s="112"/>
      <c r="Y231" s="112"/>
      <c r="Z231" s="112"/>
      <c r="AA231" s="112"/>
      <c r="AB231" s="112"/>
      <c r="AC231" s="112"/>
      <c r="AD231" s="112"/>
    </row>
    <row r="232" spans="1:30" x14ac:dyDescent="0.25">
      <c r="A232" s="34"/>
      <c r="C232" s="35"/>
      <c r="I232" s="33"/>
      <c r="L232" s="29"/>
      <c r="M232" s="30"/>
      <c r="N232" s="30"/>
      <c r="O232" s="30"/>
      <c r="P232" s="103"/>
      <c r="R232" s="111" t="s">
        <v>289</v>
      </c>
      <c r="S232" s="32" t="str" cm="1">
        <f t="array" ref="S232:W232">medewerker21</f>
        <v>u</v>
      </c>
      <c r="T232" s="112" t="str">
        <v>uu</v>
      </c>
      <c r="U232" s="112">
        <v>0</v>
      </c>
      <c r="V232" s="112">
        <v>0</v>
      </c>
      <c r="W232" s="112">
        <v>0</v>
      </c>
      <c r="X232" s="112"/>
      <c r="Y232" s="112"/>
      <c r="Z232" s="112"/>
      <c r="AA232" s="112"/>
      <c r="AB232" s="112"/>
      <c r="AC232" s="112"/>
      <c r="AD232" s="112"/>
    </row>
    <row r="233" spans="1:30" ht="15.75" thickBot="1" x14ac:dyDescent="0.3">
      <c r="A233" s="34"/>
      <c r="C233" s="35"/>
      <c r="I233" s="33"/>
      <c r="L233" s="38"/>
      <c r="M233" s="150" t="s">
        <v>30</v>
      </c>
      <c r="N233" s="140"/>
      <c r="O233" s="150" t="s">
        <v>19</v>
      </c>
      <c r="P233" s="151"/>
      <c r="R233" s="111" t="s">
        <v>290</v>
      </c>
      <c r="S233" s="32" t="str" cm="1">
        <f t="array" ref="S233:W233">medewerker22</f>
        <v>v</v>
      </c>
      <c r="T233" s="112" t="str">
        <v>vv</v>
      </c>
      <c r="U233" s="112">
        <v>0</v>
      </c>
      <c r="V233" s="112">
        <v>0</v>
      </c>
      <c r="W233" s="112">
        <v>0</v>
      </c>
      <c r="X233" s="112"/>
      <c r="Y233" s="112"/>
      <c r="Z233" s="112"/>
      <c r="AA233" s="112"/>
      <c r="AB233" s="112"/>
      <c r="AC233" s="112"/>
      <c r="AD233" s="112"/>
    </row>
    <row r="234" spans="1:30" ht="15.75" thickBot="1" x14ac:dyDescent="0.3">
      <c r="A234" s="38"/>
      <c r="B234" s="39"/>
      <c r="C234" s="40"/>
      <c r="D234" s="39"/>
      <c r="E234" s="39"/>
      <c r="F234" s="4"/>
      <c r="G234" s="39"/>
      <c r="H234" s="39"/>
      <c r="I234" s="41"/>
      <c r="L234" s="29"/>
      <c r="M234" s="30"/>
      <c r="N234" s="30"/>
      <c r="O234" s="30"/>
      <c r="P234" s="103"/>
      <c r="R234" s="111" t="s">
        <v>291</v>
      </c>
      <c r="S234" s="32" t="str" cm="1">
        <f t="array" ref="S234:W234">medewerker23</f>
        <v>w</v>
      </c>
      <c r="T234" s="112" t="str">
        <v>wchternwwm</v>
      </c>
      <c r="U234" s="112">
        <v>0</v>
      </c>
      <c r="V234" s="112">
        <v>0</v>
      </c>
      <c r="W234" s="112">
        <v>0</v>
      </c>
      <c r="X234" s="112"/>
      <c r="Y234" s="112"/>
      <c r="Z234" s="112"/>
      <c r="AA234" s="112"/>
      <c r="AB234" s="112"/>
      <c r="AC234" s="112"/>
      <c r="AD234" s="112"/>
    </row>
    <row r="235" spans="1:30" ht="19.5" thickBot="1" x14ac:dyDescent="0.35">
      <c r="A235" s="258" t="s">
        <v>0</v>
      </c>
      <c r="B235" s="259"/>
      <c r="C235" s="260"/>
      <c r="D235" s="25" t="s">
        <v>1</v>
      </c>
      <c r="E235" s="26">
        <f>E48</f>
        <v>45688</v>
      </c>
      <c r="F235" s="1" t="s">
        <v>2</v>
      </c>
      <c r="G235" s="261">
        <f>G189</f>
        <v>2</v>
      </c>
      <c r="H235" s="261"/>
      <c r="I235" s="262"/>
      <c r="J235" s="105"/>
      <c r="L235" s="38"/>
      <c r="M235" s="150" t="s">
        <v>30</v>
      </c>
      <c r="N235" s="140"/>
      <c r="O235" s="150" t="s">
        <v>19</v>
      </c>
      <c r="P235" s="151"/>
      <c r="R235" s="111" t="s">
        <v>292</v>
      </c>
      <c r="S235" s="32" t="str" cm="1">
        <f t="array" ref="S235:W235">medewerker24</f>
        <v>x</v>
      </c>
      <c r="T235" s="112" t="str">
        <v>xx</v>
      </c>
      <c r="U235" s="112">
        <v>0</v>
      </c>
      <c r="V235" s="112">
        <v>0</v>
      </c>
      <c r="W235" s="112">
        <v>0</v>
      </c>
      <c r="X235" s="112"/>
      <c r="Y235" s="112"/>
      <c r="Z235" s="112"/>
      <c r="AA235" s="112"/>
      <c r="AB235" s="112"/>
      <c r="AC235" s="112"/>
    </row>
    <row r="236" spans="1:30" ht="19.5" thickBot="1" x14ac:dyDescent="0.35">
      <c r="A236" s="12" t="s">
        <v>17</v>
      </c>
      <c r="B236" s="284">
        <f>B190</f>
        <v>0</v>
      </c>
      <c r="C236" s="265"/>
      <c r="D236" s="27" t="s">
        <v>3</v>
      </c>
      <c r="E236" s="28">
        <f>E190</f>
        <v>0</v>
      </c>
      <c r="F236" s="1" t="s">
        <v>4</v>
      </c>
      <c r="G236" s="261">
        <f>G190</f>
        <v>0</v>
      </c>
      <c r="H236" s="261"/>
      <c r="I236" s="262"/>
      <c r="J236" s="105"/>
      <c r="L236" s="38"/>
      <c r="M236" s="39"/>
      <c r="N236" s="39"/>
      <c r="O236" s="39"/>
      <c r="P236" s="41"/>
      <c r="R236" s="111" t="s">
        <v>293</v>
      </c>
      <c r="S236" s="32" t="str" cm="1">
        <f t="array" ref="S236:W236">medewerker25</f>
        <v>y</v>
      </c>
      <c r="T236" s="112" t="str">
        <v>yy</v>
      </c>
      <c r="U236" s="112">
        <v>0</v>
      </c>
      <c r="V236" s="112">
        <v>0</v>
      </c>
      <c r="W236" s="112">
        <v>0</v>
      </c>
      <c r="X236" s="112"/>
      <c r="Y236" s="112"/>
      <c r="Z236" s="112"/>
      <c r="AA236" s="112"/>
      <c r="AB236" s="112"/>
      <c r="AC236" s="112"/>
    </row>
    <row r="237" spans="1:30" x14ac:dyDescent="0.25">
      <c r="A237" s="29"/>
      <c r="B237" s="30"/>
      <c r="C237" s="31"/>
      <c r="I237" s="33"/>
    </row>
    <row r="238" spans="1:30" x14ac:dyDescent="0.25">
      <c r="A238" s="34"/>
      <c r="C238" s="35"/>
      <c r="I238" s="33"/>
    </row>
    <row r="239" spans="1:30" x14ac:dyDescent="0.25">
      <c r="A239" s="34"/>
      <c r="C239" s="35"/>
      <c r="I239" s="33"/>
    </row>
    <row r="240" spans="1:30" x14ac:dyDescent="0.25">
      <c r="A240" s="34"/>
      <c r="C240" s="35"/>
      <c r="I240" s="33"/>
    </row>
    <row r="241" spans="1:9" x14ac:dyDescent="0.25">
      <c r="A241" s="34"/>
      <c r="C241" s="35"/>
      <c r="I241" s="33"/>
    </row>
    <row r="242" spans="1:9" x14ac:dyDescent="0.25">
      <c r="A242" s="34"/>
      <c r="C242" s="35"/>
      <c r="G242" s="36"/>
      <c r="I242" s="33"/>
    </row>
    <row r="243" spans="1:9" x14ac:dyDescent="0.25">
      <c r="A243" s="34"/>
      <c r="C243" s="35"/>
      <c r="I243" s="33"/>
    </row>
    <row r="244" spans="1:9" x14ac:dyDescent="0.25">
      <c r="A244" s="34"/>
      <c r="C244" s="35"/>
      <c r="I244" s="33"/>
    </row>
    <row r="245" spans="1:9" x14ac:dyDescent="0.25">
      <c r="A245" s="34"/>
      <c r="C245" s="35"/>
      <c r="I245" s="33"/>
    </row>
    <row r="246" spans="1:9" x14ac:dyDescent="0.25">
      <c r="A246" s="34"/>
      <c r="C246" s="35"/>
      <c r="D246" s="3"/>
      <c r="I246" s="33"/>
    </row>
    <row r="247" spans="1:9" x14ac:dyDescent="0.25">
      <c r="A247" s="34"/>
      <c r="C247" s="35"/>
      <c r="D247" s="3"/>
      <c r="I247" s="33"/>
    </row>
    <row r="248" spans="1:9" x14ac:dyDescent="0.25">
      <c r="A248" s="34"/>
      <c r="C248" s="35"/>
      <c r="D248" s="3"/>
      <c r="I248" s="33"/>
    </row>
    <row r="249" spans="1:9" x14ac:dyDescent="0.25">
      <c r="A249" s="34"/>
      <c r="C249" s="35"/>
      <c r="D249" s="3"/>
      <c r="G249" s="36"/>
      <c r="I249" s="33"/>
    </row>
    <row r="250" spans="1:9" x14ac:dyDescent="0.25">
      <c r="A250" s="34"/>
      <c r="C250" s="35"/>
      <c r="D250" s="3"/>
      <c r="I250" s="33"/>
    </row>
    <row r="251" spans="1:9" x14ac:dyDescent="0.25">
      <c r="A251" s="34"/>
      <c r="C251" s="35"/>
      <c r="D251" s="3"/>
      <c r="I251" s="33"/>
    </row>
    <row r="252" spans="1:9" x14ac:dyDescent="0.25">
      <c r="A252" s="34"/>
      <c r="C252" s="35"/>
      <c r="D252" s="3"/>
      <c r="I252" s="33"/>
    </row>
    <row r="253" spans="1:9" x14ac:dyDescent="0.25">
      <c r="A253" s="34"/>
      <c r="C253" s="35"/>
      <c r="D253" s="3"/>
      <c r="I253" s="33"/>
    </row>
    <row r="254" spans="1:9" x14ac:dyDescent="0.25">
      <c r="A254" s="34"/>
      <c r="C254" s="35"/>
      <c r="D254" s="3"/>
      <c r="I254" s="33"/>
    </row>
    <row r="255" spans="1:9" x14ac:dyDescent="0.25">
      <c r="A255" s="34"/>
      <c r="C255" s="35"/>
      <c r="D255" s="3"/>
      <c r="I255" s="33"/>
    </row>
    <row r="256" spans="1:9" x14ac:dyDescent="0.25">
      <c r="A256" s="34"/>
      <c r="C256" s="35"/>
      <c r="D256" s="3"/>
      <c r="I256" s="33"/>
    </row>
    <row r="257" spans="1:9" x14ac:dyDescent="0.25">
      <c r="A257" s="34"/>
      <c r="C257" s="35"/>
      <c r="I257" s="33"/>
    </row>
    <row r="258" spans="1:9" x14ac:dyDescent="0.25">
      <c r="A258" s="34"/>
      <c r="C258" s="35"/>
      <c r="I258" s="33"/>
    </row>
    <row r="259" spans="1:9" x14ac:dyDescent="0.25">
      <c r="A259" s="34"/>
      <c r="C259" s="35"/>
      <c r="I259" s="33"/>
    </row>
    <row r="260" spans="1:9" x14ac:dyDescent="0.25">
      <c r="A260" s="34"/>
      <c r="C260" s="35"/>
      <c r="I260" s="33"/>
    </row>
    <row r="261" spans="1:9" x14ac:dyDescent="0.25">
      <c r="A261" s="34"/>
      <c r="C261" s="35"/>
      <c r="I261" s="33"/>
    </row>
    <row r="262" spans="1:9" x14ac:dyDescent="0.25">
      <c r="A262" s="34"/>
      <c r="C262" s="35"/>
      <c r="I262" s="33"/>
    </row>
    <row r="263" spans="1:9" x14ac:dyDescent="0.25">
      <c r="A263" s="34"/>
      <c r="C263" s="35"/>
      <c r="I263" s="33"/>
    </row>
    <row r="264" spans="1:9" x14ac:dyDescent="0.25">
      <c r="A264" s="34"/>
      <c r="C264" s="35"/>
      <c r="I264" s="33"/>
    </row>
    <row r="265" spans="1:9" x14ac:dyDescent="0.25">
      <c r="A265" s="34"/>
      <c r="C265" s="35"/>
      <c r="I265" s="33"/>
    </row>
    <row r="266" spans="1:9" x14ac:dyDescent="0.25">
      <c r="A266" s="34"/>
      <c r="C266" s="35"/>
      <c r="I266" s="33"/>
    </row>
    <row r="267" spans="1:9" x14ac:dyDescent="0.25">
      <c r="A267" s="34"/>
      <c r="C267" s="35"/>
      <c r="I267" s="33"/>
    </row>
    <row r="268" spans="1:9" x14ac:dyDescent="0.25">
      <c r="A268" s="34"/>
      <c r="C268" s="35"/>
      <c r="D268" s="37"/>
      <c r="E268" s="37"/>
      <c r="I268" s="33"/>
    </row>
    <row r="269" spans="1:9" x14ac:dyDescent="0.25">
      <c r="A269" s="34"/>
      <c r="C269" s="35"/>
      <c r="D269" s="37"/>
      <c r="E269" s="37"/>
      <c r="I269" s="33"/>
    </row>
    <row r="270" spans="1:9" x14ac:dyDescent="0.25">
      <c r="A270" s="34"/>
      <c r="C270" s="35"/>
      <c r="D270" s="37"/>
      <c r="E270" s="37"/>
      <c r="I270" s="33"/>
    </row>
    <row r="271" spans="1:9" x14ac:dyDescent="0.25">
      <c r="A271" s="34"/>
      <c r="C271" s="35"/>
      <c r="D271" s="37"/>
      <c r="E271" s="37"/>
      <c r="I271" s="33"/>
    </row>
    <row r="272" spans="1:9" x14ac:dyDescent="0.25">
      <c r="A272" s="34"/>
      <c r="C272" s="35"/>
      <c r="D272" s="37"/>
      <c r="E272" s="37"/>
      <c r="I272" s="33"/>
    </row>
    <row r="273" spans="1:9" x14ac:dyDescent="0.25">
      <c r="A273" s="34"/>
      <c r="C273" s="35"/>
      <c r="D273" s="37"/>
      <c r="E273" s="37"/>
      <c r="I273" s="33"/>
    </row>
    <row r="274" spans="1:9" x14ac:dyDescent="0.25">
      <c r="A274" s="34"/>
      <c r="C274" s="35"/>
      <c r="D274" s="37"/>
      <c r="E274" s="37"/>
      <c r="I274" s="33"/>
    </row>
    <row r="275" spans="1:9" x14ac:dyDescent="0.25">
      <c r="A275" s="34"/>
      <c r="C275" s="35"/>
      <c r="D275" s="37"/>
      <c r="E275" s="37"/>
      <c r="I275" s="33"/>
    </row>
    <row r="276" spans="1:9" x14ac:dyDescent="0.25">
      <c r="A276" s="34"/>
      <c r="C276" s="35"/>
      <c r="I276" s="33"/>
    </row>
    <row r="277" spans="1:9" x14ac:dyDescent="0.25">
      <c r="A277" s="34"/>
      <c r="C277" s="35"/>
      <c r="I277" s="33"/>
    </row>
    <row r="278" spans="1:9" x14ac:dyDescent="0.25">
      <c r="A278" s="34"/>
      <c r="C278" s="35"/>
      <c r="I278" s="33"/>
    </row>
    <row r="279" spans="1:9" x14ac:dyDescent="0.25">
      <c r="A279" s="34"/>
      <c r="C279" s="35"/>
      <c r="I279" s="33"/>
    </row>
    <row r="280" spans="1:9" x14ac:dyDescent="0.25">
      <c r="A280" s="34"/>
      <c r="C280" s="35"/>
      <c r="I280" s="33"/>
    </row>
    <row r="281" spans="1:9" ht="15.75" thickBot="1" x14ac:dyDescent="0.3">
      <c r="A281" s="38"/>
      <c r="B281" s="39"/>
      <c r="C281" s="40"/>
      <c r="D281" s="39"/>
      <c r="E281" s="39"/>
      <c r="F281" s="4"/>
      <c r="G281" s="39"/>
      <c r="H281" s="39"/>
      <c r="I281" s="41"/>
    </row>
    <row r="329" spans="1:42" ht="19.5" thickBot="1" x14ac:dyDescent="0.35">
      <c r="Q329" s="102"/>
      <c r="R329" s="142"/>
      <c r="S329" s="142"/>
    </row>
    <row r="330" spans="1:42" s="142" customFormat="1" ht="21" customHeight="1" thickBot="1" x14ac:dyDescent="0.35">
      <c r="A330" s="258" t="s">
        <v>0</v>
      </c>
      <c r="B330" s="259"/>
      <c r="C330" s="260"/>
      <c r="D330" s="25" t="s">
        <v>1</v>
      </c>
      <c r="E330" s="26">
        <f>B1</f>
        <v>45688</v>
      </c>
      <c r="F330" s="1" t="s">
        <v>2</v>
      </c>
      <c r="G330" s="261">
        <f>N335</f>
        <v>3</v>
      </c>
      <c r="H330" s="261"/>
      <c r="I330" s="262"/>
      <c r="J330" s="102"/>
      <c r="K330" s="263" t="s">
        <v>6</v>
      </c>
      <c r="L330" s="263"/>
      <c r="M330" s="263"/>
      <c r="N330" s="263"/>
      <c r="O330" s="102">
        <v>3</v>
      </c>
      <c r="P330" s="102"/>
      <c r="Q330" s="102"/>
      <c r="AE330" s="143"/>
      <c r="AF330" s="143"/>
      <c r="AG330" s="143"/>
      <c r="AH330" s="143"/>
      <c r="AI330" s="143"/>
      <c r="AL330" s="102"/>
      <c r="AM330" s="143"/>
      <c r="AN330" s="143"/>
      <c r="AO330" s="143"/>
      <c r="AP330" s="143"/>
    </row>
    <row r="331" spans="1:42" s="142" customFormat="1" ht="21" customHeight="1" thickBot="1" x14ac:dyDescent="0.35">
      <c r="A331" s="12" t="s">
        <v>17</v>
      </c>
      <c r="B331" s="264">
        <f>N344</f>
        <v>0</v>
      </c>
      <c r="C331" s="265"/>
      <c r="D331" s="27" t="s">
        <v>3</v>
      </c>
      <c r="E331" s="28">
        <f>N343</f>
        <v>0</v>
      </c>
      <c r="F331" s="1" t="s">
        <v>4</v>
      </c>
      <c r="G331" s="261">
        <f>N342</f>
        <v>0</v>
      </c>
      <c r="H331" s="261"/>
      <c r="I331" s="262"/>
      <c r="J331" s="102"/>
      <c r="K331" s="263"/>
      <c r="L331" s="263"/>
      <c r="M331" s="263"/>
      <c r="N331" s="263"/>
      <c r="O331" s="102"/>
      <c r="P331" s="102"/>
      <c r="Q331" s="32"/>
      <c r="R331" s="111"/>
      <c r="S331" s="111"/>
      <c r="AE331" s="143"/>
      <c r="AF331" s="143"/>
      <c r="AG331" s="143"/>
      <c r="AH331" s="143"/>
      <c r="AI331" s="143"/>
      <c r="AL331" s="102"/>
      <c r="AM331" s="143"/>
      <c r="AN331" s="143"/>
      <c r="AO331" s="143"/>
      <c r="AP331" s="143"/>
    </row>
    <row r="332" spans="1:42" ht="15" customHeight="1" x14ac:dyDescent="0.25">
      <c r="A332" s="29"/>
      <c r="B332" s="30"/>
      <c r="C332" s="31"/>
      <c r="E332" s="36"/>
      <c r="I332" s="33"/>
      <c r="K332" s="263" t="s">
        <v>261</v>
      </c>
      <c r="L332" s="263"/>
      <c r="M332" s="263"/>
      <c r="N332" s="263"/>
    </row>
    <row r="333" spans="1:42" ht="15" customHeight="1" thickBot="1" x14ac:dyDescent="0.3">
      <c r="A333" s="34"/>
      <c r="C333" s="35"/>
      <c r="I333" s="33"/>
      <c r="K333" s="263"/>
      <c r="L333" s="263"/>
      <c r="M333" s="263"/>
      <c r="N333" s="263"/>
    </row>
    <row r="334" spans="1:42" ht="15.75" thickBot="1" x14ac:dyDescent="0.3">
      <c r="A334" s="34"/>
      <c r="C334" s="35"/>
      <c r="I334" s="33"/>
      <c r="L334" s="29"/>
      <c r="M334" s="30"/>
      <c r="N334" s="30"/>
      <c r="O334" s="30"/>
      <c r="P334" s="103"/>
      <c r="R334" s="32"/>
    </row>
    <row r="335" spans="1:42" x14ac:dyDescent="0.25">
      <c r="A335" s="34"/>
      <c r="C335" s="35"/>
      <c r="I335" s="33"/>
      <c r="L335" s="266" t="s">
        <v>74</v>
      </c>
      <c r="M335" s="267"/>
      <c r="N335" s="273">
        <v>3</v>
      </c>
      <c r="O335" s="274"/>
      <c r="P335" s="275"/>
      <c r="R335" s="32"/>
    </row>
    <row r="336" spans="1:42" ht="15" customHeight="1" x14ac:dyDescent="0.25">
      <c r="A336" s="34"/>
      <c r="C336" s="35"/>
      <c r="I336" s="33"/>
      <c r="L336" s="266" t="s">
        <v>75</v>
      </c>
      <c r="M336" s="267"/>
      <c r="N336" s="148" t="s">
        <v>76</v>
      </c>
      <c r="O336" s="269"/>
      <c r="P336" s="270"/>
      <c r="R336" s="32"/>
    </row>
    <row r="337" spans="1:30" x14ac:dyDescent="0.25">
      <c r="A337" s="34"/>
      <c r="C337" s="35"/>
      <c r="G337" s="36"/>
      <c r="I337" s="33"/>
      <c r="L337" s="266" t="s">
        <v>78</v>
      </c>
      <c r="M337" s="267"/>
      <c r="N337" s="268"/>
      <c r="O337" s="269"/>
      <c r="P337" s="270"/>
      <c r="R337" s="32"/>
    </row>
    <row r="338" spans="1:30" x14ac:dyDescent="0.25">
      <c r="A338" s="34"/>
      <c r="C338" s="35"/>
      <c r="I338" s="33"/>
      <c r="L338" s="271" t="s">
        <v>79</v>
      </c>
      <c r="M338" s="272"/>
      <c r="N338" s="268"/>
      <c r="O338" s="269"/>
      <c r="P338" s="270"/>
      <c r="R338" s="32"/>
    </row>
    <row r="339" spans="1:30" ht="15" customHeight="1" x14ac:dyDescent="0.25">
      <c r="A339" s="34"/>
      <c r="C339" s="35"/>
      <c r="I339" s="33"/>
      <c r="L339" s="146" t="s">
        <v>77</v>
      </c>
      <c r="M339" s="147"/>
      <c r="N339" s="268"/>
      <c r="O339" s="269"/>
      <c r="P339" s="270"/>
      <c r="R339" s="32"/>
    </row>
    <row r="340" spans="1:30" x14ac:dyDescent="0.25">
      <c r="A340" s="34"/>
      <c r="C340" s="35"/>
      <c r="I340" s="33"/>
      <c r="L340" s="266" t="s">
        <v>80</v>
      </c>
      <c r="M340" s="267"/>
      <c r="N340" s="268"/>
      <c r="O340" s="269"/>
      <c r="P340" s="270"/>
      <c r="R340" s="32"/>
    </row>
    <row r="341" spans="1:30" x14ac:dyDescent="0.25">
      <c r="A341" s="34"/>
      <c r="C341" s="35"/>
      <c r="D341" s="3"/>
      <c r="I341" s="33"/>
      <c r="L341" s="266" t="s">
        <v>1</v>
      </c>
      <c r="M341" s="267"/>
      <c r="N341" s="279">
        <f>B1</f>
        <v>45688</v>
      </c>
      <c r="O341" s="269"/>
      <c r="P341" s="270"/>
      <c r="R341" s="32"/>
    </row>
    <row r="342" spans="1:30" x14ac:dyDescent="0.25">
      <c r="A342" s="34"/>
      <c r="C342" s="35"/>
      <c r="D342" s="3"/>
      <c r="I342" s="33"/>
      <c r="L342" s="271" t="s">
        <v>81</v>
      </c>
      <c r="M342" s="272"/>
      <c r="N342" s="268"/>
      <c r="O342" s="269"/>
      <c r="P342" s="270"/>
      <c r="R342" s="32"/>
    </row>
    <row r="343" spans="1:30" x14ac:dyDescent="0.25">
      <c r="A343" s="34"/>
      <c r="C343" s="35"/>
      <c r="D343" s="3"/>
      <c r="I343" s="33"/>
      <c r="L343" s="266" t="s">
        <v>82</v>
      </c>
      <c r="M343" s="267"/>
      <c r="N343" s="280"/>
      <c r="O343" s="269"/>
      <c r="P343" s="270"/>
      <c r="R343" s="32"/>
    </row>
    <row r="344" spans="1:30" x14ac:dyDescent="0.25">
      <c r="A344" s="34"/>
      <c r="C344" s="35"/>
      <c r="D344" s="3"/>
      <c r="G344" s="36"/>
      <c r="I344" s="33"/>
      <c r="L344" s="266" t="s">
        <v>83</v>
      </c>
      <c r="M344" s="267"/>
      <c r="N344" s="268"/>
      <c r="O344" s="269"/>
      <c r="P344" s="270"/>
      <c r="R344" s="32"/>
    </row>
    <row r="345" spans="1:30" x14ac:dyDescent="0.25">
      <c r="A345" s="34"/>
      <c r="C345" s="35"/>
      <c r="D345" s="3"/>
      <c r="I345" s="33"/>
      <c r="L345" s="266"/>
      <c r="M345" s="267"/>
      <c r="N345" s="268"/>
      <c r="O345" s="269"/>
      <c r="P345" s="270"/>
      <c r="R345" s="32"/>
    </row>
    <row r="346" spans="1:30" ht="15.75" thickBot="1" x14ac:dyDescent="0.3">
      <c r="A346" s="34"/>
      <c r="C346" s="35"/>
      <c r="D346" s="3"/>
      <c r="I346" s="33"/>
      <c r="L346" s="266" t="s">
        <v>84</v>
      </c>
      <c r="M346" s="267"/>
      <c r="N346" s="276"/>
      <c r="O346" s="277"/>
      <c r="P346" s="278"/>
      <c r="R346" s="32"/>
    </row>
    <row r="347" spans="1:30" x14ac:dyDescent="0.25">
      <c r="A347" s="34"/>
      <c r="C347" s="35"/>
      <c r="D347" s="3"/>
      <c r="I347" s="33"/>
      <c r="L347" s="266"/>
      <c r="M347" s="267"/>
      <c r="N347" s="267"/>
      <c r="O347" s="267"/>
      <c r="P347" s="285"/>
      <c r="R347" s="32"/>
    </row>
    <row r="348" spans="1:30" x14ac:dyDescent="0.25">
      <c r="A348" s="34"/>
      <c r="C348" s="35"/>
      <c r="D348" s="3"/>
      <c r="I348" s="33"/>
      <c r="L348" s="266"/>
      <c r="M348" s="267"/>
      <c r="N348" s="267"/>
      <c r="O348" s="267"/>
      <c r="P348" s="285"/>
      <c r="R348" s="32"/>
    </row>
    <row r="349" spans="1:30" x14ac:dyDescent="0.25">
      <c r="A349" s="34"/>
      <c r="C349" s="35"/>
      <c r="D349" s="3"/>
      <c r="I349" s="33"/>
      <c r="L349" s="266"/>
      <c r="M349" s="267"/>
      <c r="N349" s="267"/>
      <c r="O349" s="267"/>
      <c r="P349" s="285"/>
      <c r="R349" s="32"/>
    </row>
    <row r="350" spans="1:30" x14ac:dyDescent="0.25">
      <c r="A350" s="34"/>
      <c r="C350" s="35"/>
      <c r="D350" s="3"/>
      <c r="I350" s="33"/>
      <c r="L350" s="281"/>
      <c r="M350" s="282"/>
      <c r="N350" s="267"/>
      <c r="O350" s="267"/>
      <c r="P350" s="285"/>
      <c r="R350" s="32"/>
    </row>
    <row r="351" spans="1:30" ht="15.75" thickBot="1" x14ac:dyDescent="0.3">
      <c r="A351" s="34"/>
      <c r="C351" s="35"/>
      <c r="D351" s="3"/>
      <c r="I351" s="33"/>
      <c r="L351" s="34" t="s">
        <v>17</v>
      </c>
      <c r="M351" s="2">
        <f>N344</f>
        <v>0</v>
      </c>
      <c r="N351" s="32" t="s">
        <v>1</v>
      </c>
      <c r="O351" s="149">
        <f>N341</f>
        <v>45688</v>
      </c>
      <c r="P351" s="33"/>
      <c r="R351" s="32" t="s">
        <v>269</v>
      </c>
      <c r="S351" s="32" t="str" cm="1">
        <f t="array" ref="S351:W351">medewerker1</f>
        <v>a</v>
      </c>
      <c r="T351" s="112" t="str">
        <v>aa</v>
      </c>
      <c r="U351" s="112">
        <v>0</v>
      </c>
      <c r="V351" s="112">
        <v>0</v>
      </c>
      <c r="W351" s="112">
        <v>0</v>
      </c>
      <c r="X351" s="112"/>
      <c r="Y351" s="112"/>
      <c r="Z351" s="112"/>
      <c r="AA351" s="112"/>
      <c r="AB351" s="112"/>
      <c r="AC351" s="112"/>
      <c r="AD351" s="112"/>
    </row>
    <row r="352" spans="1:30" ht="15.75" thickBot="1" x14ac:dyDescent="0.3">
      <c r="A352" s="34"/>
      <c r="C352" s="35"/>
      <c r="I352" s="33"/>
      <c r="L352" s="29" t="s">
        <v>18</v>
      </c>
      <c r="M352" s="30" t="s">
        <v>295</v>
      </c>
      <c r="N352" s="30" t="s">
        <v>297</v>
      </c>
      <c r="O352" s="30" t="s">
        <v>298</v>
      </c>
      <c r="P352" s="103" t="s">
        <v>321</v>
      </c>
      <c r="R352" s="111" t="s">
        <v>270</v>
      </c>
      <c r="S352" s="32" t="str" cm="1">
        <f t="array" ref="S352:W352">medewerker2</f>
        <v>b</v>
      </c>
      <c r="T352" s="112" t="str">
        <v>bb</v>
      </c>
      <c r="U352" s="112">
        <v>0</v>
      </c>
      <c r="V352" s="112">
        <v>0</v>
      </c>
      <c r="W352" s="112">
        <v>0</v>
      </c>
      <c r="X352" s="112"/>
      <c r="Y352" s="112"/>
      <c r="Z352" s="112"/>
      <c r="AA352" s="112"/>
      <c r="AB352" s="112"/>
      <c r="AC352" s="112"/>
      <c r="AD352" s="112"/>
    </row>
    <row r="353" spans="1:30" x14ac:dyDescent="0.25">
      <c r="A353" s="34"/>
      <c r="C353" s="35"/>
      <c r="I353" s="33"/>
      <c r="L353" s="29"/>
      <c r="M353" s="30"/>
      <c r="N353" s="30"/>
      <c r="O353" s="30"/>
      <c r="P353" s="103"/>
      <c r="R353" s="111" t="s">
        <v>271</v>
      </c>
      <c r="S353" s="32" t="str" cm="1">
        <f t="array" ref="S353:W353">medewerker3</f>
        <v>c</v>
      </c>
      <c r="T353" s="112" t="str">
        <v>cc</v>
      </c>
      <c r="U353" s="112">
        <v>0</v>
      </c>
      <c r="V353" s="112">
        <v>0</v>
      </c>
      <c r="W353" s="112">
        <v>0</v>
      </c>
      <c r="X353" s="112"/>
      <c r="Y353" s="112"/>
      <c r="Z353" s="112"/>
      <c r="AA353" s="112"/>
      <c r="AB353" s="112"/>
      <c r="AC353" s="112"/>
      <c r="AD353" s="112"/>
    </row>
    <row r="354" spans="1:30" ht="15.75" thickBot="1" x14ac:dyDescent="0.3">
      <c r="A354" s="34"/>
      <c r="C354" s="35"/>
      <c r="I354" s="33"/>
      <c r="L354" s="38"/>
      <c r="M354" s="150" t="s">
        <v>30</v>
      </c>
      <c r="N354" s="140"/>
      <c r="O354" s="150" t="s">
        <v>19</v>
      </c>
      <c r="P354" s="151"/>
      <c r="R354" s="111" t="s">
        <v>272</v>
      </c>
      <c r="S354" s="32" t="str" cm="1">
        <f t="array" ref="S354:W354">medewerker4</f>
        <v>d</v>
      </c>
      <c r="T354" s="112" t="str">
        <v>dd</v>
      </c>
      <c r="U354" s="112">
        <v>0</v>
      </c>
      <c r="V354" s="112">
        <v>0</v>
      </c>
      <c r="W354" s="112">
        <v>0</v>
      </c>
      <c r="X354" s="112"/>
      <c r="Y354" s="112"/>
      <c r="Z354" s="112"/>
      <c r="AA354" s="112"/>
      <c r="AB354" s="112"/>
      <c r="AC354" s="112"/>
      <c r="AD354" s="112"/>
    </row>
    <row r="355" spans="1:30" x14ac:dyDescent="0.25">
      <c r="A355" s="34"/>
      <c r="C355" s="35"/>
      <c r="I355" s="33"/>
      <c r="L355" s="29"/>
      <c r="M355" s="30"/>
      <c r="N355" s="30"/>
      <c r="O355" s="30"/>
      <c r="P355" s="103"/>
      <c r="R355" s="111" t="s">
        <v>273</v>
      </c>
      <c r="S355" s="32" t="str" cm="1">
        <f t="array" ref="S355:W355">medewerker5</f>
        <v>e</v>
      </c>
      <c r="T355" s="112" t="str">
        <v>ee</v>
      </c>
      <c r="U355" s="112">
        <v>0</v>
      </c>
      <c r="V355" s="112">
        <v>0</v>
      </c>
      <c r="W355" s="112">
        <v>0</v>
      </c>
      <c r="X355" s="112"/>
      <c r="Y355" s="112"/>
      <c r="Z355" s="112"/>
      <c r="AA355" s="112"/>
      <c r="AB355" s="112"/>
      <c r="AC355" s="112"/>
      <c r="AD355" s="112"/>
    </row>
    <row r="356" spans="1:30" ht="15.75" thickBot="1" x14ac:dyDescent="0.3">
      <c r="A356" s="34"/>
      <c r="C356" s="35"/>
      <c r="I356" s="33"/>
      <c r="L356" s="38"/>
      <c r="M356" s="150" t="s">
        <v>30</v>
      </c>
      <c r="N356" s="140"/>
      <c r="O356" s="150" t="s">
        <v>19</v>
      </c>
      <c r="P356" s="151"/>
      <c r="R356" s="111" t="s">
        <v>274</v>
      </c>
      <c r="S356" s="32" t="str" cm="1">
        <f t="array" ref="S356:W356">medewerker6</f>
        <v>f</v>
      </c>
      <c r="T356" s="112" t="str">
        <v>ff</v>
      </c>
      <c r="U356" s="112">
        <v>0</v>
      </c>
      <c r="V356" s="112">
        <v>0</v>
      </c>
      <c r="W356" s="112">
        <v>0</v>
      </c>
      <c r="X356" s="112"/>
      <c r="Y356" s="112"/>
      <c r="Z356" s="112"/>
      <c r="AA356" s="112"/>
      <c r="AB356" s="112"/>
      <c r="AC356" s="112"/>
      <c r="AD356" s="112"/>
    </row>
    <row r="357" spans="1:30" x14ac:dyDescent="0.25">
      <c r="A357" s="34"/>
      <c r="C357" s="35"/>
      <c r="I357" s="33"/>
      <c r="L357" s="29"/>
      <c r="M357" s="30"/>
      <c r="N357" s="30"/>
      <c r="O357" s="30"/>
      <c r="P357" s="103"/>
      <c r="R357" s="111" t="s">
        <v>275</v>
      </c>
      <c r="S357" s="32" t="str" cm="1">
        <f t="array" ref="S357:W357">medewerker7</f>
        <v>g</v>
      </c>
      <c r="T357" s="112" t="str">
        <v>gg</v>
      </c>
      <c r="U357" s="112">
        <v>0</v>
      </c>
      <c r="V357" s="112">
        <v>0</v>
      </c>
      <c r="W357" s="112">
        <v>0</v>
      </c>
      <c r="X357" s="112"/>
      <c r="Y357" s="112"/>
      <c r="Z357" s="112"/>
      <c r="AA357" s="112"/>
      <c r="AB357" s="112"/>
      <c r="AC357" s="112"/>
      <c r="AD357" s="112"/>
    </row>
    <row r="358" spans="1:30" ht="15.75" thickBot="1" x14ac:dyDescent="0.3">
      <c r="A358" s="34"/>
      <c r="C358" s="35"/>
      <c r="I358" s="33"/>
      <c r="L358" s="38"/>
      <c r="M358" s="150" t="s">
        <v>30</v>
      </c>
      <c r="N358" s="140"/>
      <c r="O358" s="150" t="s">
        <v>19</v>
      </c>
      <c r="P358" s="151"/>
      <c r="R358" s="111" t="s">
        <v>276</v>
      </c>
      <c r="S358" s="32" t="str" cm="1">
        <f t="array" ref="S358:W358">medewerker8</f>
        <v>h</v>
      </c>
      <c r="T358" s="112" t="str">
        <v>hh</v>
      </c>
      <c r="U358" s="112">
        <v>0</v>
      </c>
      <c r="V358" s="112">
        <v>0</v>
      </c>
      <c r="W358" s="112">
        <v>0</v>
      </c>
      <c r="X358" s="112"/>
      <c r="Y358" s="112"/>
      <c r="Z358" s="112"/>
      <c r="AA358" s="112"/>
      <c r="AB358" s="112"/>
      <c r="AC358" s="112"/>
      <c r="AD358" s="112"/>
    </row>
    <row r="359" spans="1:30" x14ac:dyDescent="0.25">
      <c r="A359" s="34"/>
      <c r="C359" s="35"/>
      <c r="I359" s="33"/>
      <c r="L359" s="29"/>
      <c r="M359" s="30"/>
      <c r="N359" s="30"/>
      <c r="O359" s="30"/>
      <c r="P359" s="103"/>
      <c r="R359" s="111" t="s">
        <v>277</v>
      </c>
      <c r="S359" s="32" t="str" cm="1">
        <f t="array" ref="S359:W359">medewerker9</f>
        <v>i</v>
      </c>
      <c r="T359" s="112" t="str">
        <v>ii</v>
      </c>
      <c r="U359" s="112">
        <v>0</v>
      </c>
      <c r="V359" s="112">
        <v>0</v>
      </c>
      <c r="W359" s="112">
        <v>0</v>
      </c>
      <c r="X359" s="112"/>
      <c r="Y359" s="112"/>
      <c r="Z359" s="112"/>
      <c r="AA359" s="112"/>
      <c r="AB359" s="112"/>
      <c r="AC359" s="112"/>
      <c r="AD359" s="112"/>
    </row>
    <row r="360" spans="1:30" ht="15.75" thickBot="1" x14ac:dyDescent="0.3">
      <c r="A360" s="34"/>
      <c r="C360" s="35"/>
      <c r="I360" s="33"/>
      <c r="L360" s="38"/>
      <c r="M360" s="150" t="s">
        <v>30</v>
      </c>
      <c r="N360" s="140"/>
      <c r="O360" s="150" t="s">
        <v>19</v>
      </c>
      <c r="P360" s="151"/>
      <c r="R360" s="111" t="s">
        <v>278</v>
      </c>
      <c r="S360" s="32" t="str" cm="1">
        <f t="array" ref="S360:W360">medewerker10</f>
        <v>j</v>
      </c>
      <c r="T360" s="112" t="str">
        <v>jj</v>
      </c>
      <c r="U360" s="112">
        <v>0</v>
      </c>
      <c r="V360" s="112">
        <v>0</v>
      </c>
      <c r="W360" s="112">
        <v>0</v>
      </c>
      <c r="X360" s="112"/>
      <c r="Y360" s="112"/>
      <c r="Z360" s="112"/>
      <c r="AA360" s="112"/>
      <c r="AB360" s="112"/>
      <c r="AC360" s="112"/>
      <c r="AD360" s="112"/>
    </row>
    <row r="361" spans="1:30" x14ac:dyDescent="0.25">
      <c r="A361" s="34"/>
      <c r="C361" s="35"/>
      <c r="I361" s="33"/>
      <c r="L361" s="29"/>
      <c r="M361" s="30"/>
      <c r="N361" s="30"/>
      <c r="O361" s="30"/>
      <c r="P361" s="103"/>
      <c r="R361" s="111" t="s">
        <v>279</v>
      </c>
      <c r="S361" s="32" t="str" cm="1">
        <f t="array" ref="S361:W361">medewerker11</f>
        <v>k</v>
      </c>
      <c r="T361" s="112" t="str">
        <v>kk</v>
      </c>
      <c r="U361" s="112">
        <v>0</v>
      </c>
      <c r="V361" s="112">
        <v>0</v>
      </c>
      <c r="W361" s="112">
        <v>0</v>
      </c>
      <c r="X361" s="112"/>
      <c r="Y361" s="112"/>
      <c r="Z361" s="112"/>
      <c r="AA361" s="112"/>
      <c r="AB361" s="112"/>
      <c r="AC361" s="112"/>
      <c r="AD361" s="112"/>
    </row>
    <row r="362" spans="1:30" ht="15.75" thickBot="1" x14ac:dyDescent="0.3">
      <c r="A362" s="34"/>
      <c r="C362" s="35"/>
      <c r="I362" s="33"/>
      <c r="L362" s="38"/>
      <c r="M362" s="150" t="s">
        <v>30</v>
      </c>
      <c r="N362" s="140"/>
      <c r="O362" s="150" t="s">
        <v>19</v>
      </c>
      <c r="P362" s="151"/>
      <c r="R362" s="111" t="s">
        <v>280</v>
      </c>
      <c r="S362" s="32" t="str" cm="1">
        <f t="array" ref="S362:W362">medewerker12</f>
        <v>l</v>
      </c>
      <c r="T362" s="112" t="str">
        <v>ll</v>
      </c>
      <c r="U362" s="112">
        <v>0</v>
      </c>
      <c r="V362" s="112">
        <v>0</v>
      </c>
      <c r="W362" s="112">
        <v>0</v>
      </c>
      <c r="X362" s="112"/>
      <c r="Y362" s="112"/>
      <c r="Z362" s="112"/>
      <c r="AA362" s="112"/>
      <c r="AB362" s="112"/>
      <c r="AC362" s="112"/>
      <c r="AD362" s="112"/>
    </row>
    <row r="363" spans="1:30" x14ac:dyDescent="0.25">
      <c r="A363" s="34"/>
      <c r="C363" s="35"/>
      <c r="D363" s="37"/>
      <c r="E363" s="37"/>
      <c r="I363" s="33"/>
      <c r="L363" s="29"/>
      <c r="M363" s="30"/>
      <c r="N363" s="30"/>
      <c r="O363" s="30"/>
      <c r="P363" s="103"/>
      <c r="R363" s="111" t="s">
        <v>281</v>
      </c>
      <c r="S363" s="32" t="str" cm="1">
        <f t="array" ref="S363:W363">medewerker13</f>
        <v>m</v>
      </c>
      <c r="T363" s="112" t="str">
        <v>mm</v>
      </c>
      <c r="U363" s="112">
        <v>0</v>
      </c>
      <c r="V363" s="112">
        <v>0</v>
      </c>
      <c r="W363" s="112">
        <v>0</v>
      </c>
      <c r="X363" s="112"/>
      <c r="Y363" s="112"/>
      <c r="Z363" s="112"/>
      <c r="AA363" s="112"/>
      <c r="AB363" s="112"/>
      <c r="AC363" s="112"/>
      <c r="AD363" s="112"/>
    </row>
    <row r="364" spans="1:30" ht="15.75" thickBot="1" x14ac:dyDescent="0.3">
      <c r="A364" s="34"/>
      <c r="C364" s="35"/>
      <c r="D364" s="37"/>
      <c r="E364" s="37"/>
      <c r="I364" s="33"/>
      <c r="L364" s="38"/>
      <c r="M364" s="150" t="s">
        <v>30</v>
      </c>
      <c r="N364" s="140"/>
      <c r="O364" s="150" t="s">
        <v>19</v>
      </c>
      <c r="P364" s="151"/>
      <c r="R364" s="111" t="s">
        <v>282</v>
      </c>
      <c r="S364" s="32" t="str" cm="1">
        <f t="array" ref="S364:W364">medewerker14</f>
        <v>n</v>
      </c>
      <c r="T364" s="112" t="str">
        <v>nn</v>
      </c>
      <c r="U364" s="112">
        <v>0</v>
      </c>
      <c r="V364" s="112">
        <v>0</v>
      </c>
      <c r="W364" s="112">
        <v>0</v>
      </c>
      <c r="X364" s="112"/>
      <c r="Y364" s="112"/>
      <c r="Z364" s="112"/>
      <c r="AA364" s="112"/>
      <c r="AB364" s="112"/>
      <c r="AC364" s="112"/>
      <c r="AD364" s="112"/>
    </row>
    <row r="365" spans="1:30" x14ac:dyDescent="0.25">
      <c r="A365" s="34"/>
      <c r="C365" s="35"/>
      <c r="D365" s="37"/>
      <c r="E365" s="37"/>
      <c r="I365" s="33"/>
      <c r="L365" s="29"/>
      <c r="M365" s="30"/>
      <c r="N365" s="30"/>
      <c r="O365" s="30"/>
      <c r="P365" s="103"/>
      <c r="R365" s="111" t="s">
        <v>283</v>
      </c>
      <c r="S365" s="32" t="str" cm="1">
        <f t="array" ref="S365:W365">medewerker15</f>
        <v>o</v>
      </c>
      <c r="T365" s="112" t="str">
        <v>oo</v>
      </c>
      <c r="U365" s="112">
        <v>0</v>
      </c>
      <c r="V365" s="112">
        <v>0</v>
      </c>
      <c r="W365" s="112">
        <v>0</v>
      </c>
      <c r="X365" s="112"/>
      <c r="Y365" s="112"/>
      <c r="Z365" s="112"/>
      <c r="AA365" s="112"/>
      <c r="AB365" s="112"/>
      <c r="AC365" s="112"/>
      <c r="AD365" s="112"/>
    </row>
    <row r="366" spans="1:30" ht="15.75" thickBot="1" x14ac:dyDescent="0.3">
      <c r="A366" s="34"/>
      <c r="C366" s="35"/>
      <c r="D366" s="37"/>
      <c r="E366" s="37"/>
      <c r="I366" s="33"/>
      <c r="L366" s="38"/>
      <c r="M366" s="150" t="s">
        <v>30</v>
      </c>
      <c r="N366" s="140"/>
      <c r="O366" s="150" t="s">
        <v>19</v>
      </c>
      <c r="P366" s="151"/>
      <c r="R366" s="111" t="s">
        <v>284</v>
      </c>
      <c r="S366" s="32" t="str" cm="1">
        <f t="array" ref="S366:W366">medewerker16</f>
        <v>p</v>
      </c>
      <c r="T366" s="112" t="str">
        <v>pp</v>
      </c>
      <c r="U366" s="112">
        <v>0</v>
      </c>
      <c r="V366" s="112">
        <v>0</v>
      </c>
      <c r="W366" s="112">
        <v>0</v>
      </c>
      <c r="X366" s="112"/>
      <c r="Y366" s="112"/>
      <c r="Z366" s="112"/>
      <c r="AA366" s="112"/>
      <c r="AB366" s="112"/>
      <c r="AC366" s="112"/>
      <c r="AD366" s="112"/>
    </row>
    <row r="367" spans="1:30" x14ac:dyDescent="0.25">
      <c r="A367" s="34"/>
      <c r="C367" s="35"/>
      <c r="D367" s="37"/>
      <c r="E367" s="37"/>
      <c r="I367" s="33"/>
      <c r="L367" s="29"/>
      <c r="M367" s="30"/>
      <c r="N367" s="30"/>
      <c r="O367" s="30"/>
      <c r="P367" s="103"/>
      <c r="R367" s="111" t="s">
        <v>285</v>
      </c>
      <c r="S367" s="32" t="str" cm="1">
        <f t="array" ref="S367:W367">medewerker17</f>
        <v>q</v>
      </c>
      <c r="T367" s="112" t="str">
        <v>qq</v>
      </c>
      <c r="U367" s="112">
        <v>0</v>
      </c>
      <c r="V367" s="112">
        <v>0</v>
      </c>
      <c r="W367" s="112">
        <v>0</v>
      </c>
      <c r="X367" s="112"/>
      <c r="Y367" s="112"/>
      <c r="Z367" s="112"/>
      <c r="AA367" s="112"/>
      <c r="AB367" s="112"/>
      <c r="AC367" s="112"/>
      <c r="AD367" s="112"/>
    </row>
    <row r="368" spans="1:30" ht="15.75" thickBot="1" x14ac:dyDescent="0.3">
      <c r="A368" s="34"/>
      <c r="C368" s="35"/>
      <c r="D368" s="37"/>
      <c r="E368" s="37"/>
      <c r="I368" s="33"/>
      <c r="L368" s="38"/>
      <c r="M368" s="150" t="s">
        <v>30</v>
      </c>
      <c r="N368" s="140"/>
      <c r="O368" s="150" t="s">
        <v>19</v>
      </c>
      <c r="P368" s="151"/>
      <c r="R368" s="111" t="s">
        <v>286</v>
      </c>
      <c r="S368" s="32" t="str" cm="1">
        <f t="array" ref="S368:W368">medewerker18</f>
        <v>r</v>
      </c>
      <c r="T368" s="112" t="str">
        <v>rr</v>
      </c>
      <c r="U368" s="112">
        <v>0</v>
      </c>
      <c r="V368" s="112">
        <v>0</v>
      </c>
      <c r="W368" s="112">
        <v>0</v>
      </c>
      <c r="X368" s="112"/>
      <c r="Y368" s="112"/>
      <c r="Z368" s="112"/>
      <c r="AA368" s="112"/>
      <c r="AB368" s="112"/>
      <c r="AC368" s="112"/>
      <c r="AD368" s="112"/>
    </row>
    <row r="369" spans="1:30" x14ac:dyDescent="0.25">
      <c r="A369" s="34"/>
      <c r="C369" s="35"/>
      <c r="D369" s="37"/>
      <c r="E369" s="37"/>
      <c r="I369" s="33"/>
      <c r="L369" s="29"/>
      <c r="M369" s="30"/>
      <c r="N369" s="30"/>
      <c r="O369" s="30"/>
      <c r="P369" s="103"/>
      <c r="R369" s="111" t="s">
        <v>287</v>
      </c>
      <c r="S369" s="32" t="str" cm="1">
        <f t="array" ref="S369:W369">medewerker19</f>
        <v>s</v>
      </c>
      <c r="T369" s="112" t="str">
        <v>zz</v>
      </c>
      <c r="U369" s="112">
        <v>0</v>
      </c>
      <c r="V369" s="112">
        <v>0</v>
      </c>
      <c r="W369" s="112">
        <v>0</v>
      </c>
      <c r="X369" s="112"/>
      <c r="Y369" s="112"/>
      <c r="Z369" s="112"/>
      <c r="AA369" s="112"/>
      <c r="AB369" s="112"/>
      <c r="AC369" s="112"/>
      <c r="AD369" s="112"/>
    </row>
    <row r="370" spans="1:30" ht="15.75" thickBot="1" x14ac:dyDescent="0.3">
      <c r="A370" s="34"/>
      <c r="C370" s="35"/>
      <c r="I370" s="33"/>
      <c r="L370" s="38"/>
      <c r="M370" s="150" t="s">
        <v>30</v>
      </c>
      <c r="N370" s="140"/>
      <c r="O370" s="150" t="s">
        <v>19</v>
      </c>
      <c r="P370" s="151"/>
      <c r="R370" s="111" t="s">
        <v>288</v>
      </c>
      <c r="S370" s="32" t="str" cm="1">
        <f t="array" ref="S370:W370">medewerker20</f>
        <v>t</v>
      </c>
      <c r="T370" s="112" t="str">
        <v>tt</v>
      </c>
      <c r="U370" s="112">
        <v>0</v>
      </c>
      <c r="V370" s="112">
        <v>0</v>
      </c>
      <c r="W370" s="112">
        <v>0</v>
      </c>
      <c r="X370" s="112"/>
      <c r="Y370" s="112"/>
      <c r="Z370" s="112"/>
      <c r="AA370" s="112"/>
      <c r="AB370" s="112"/>
      <c r="AC370" s="112"/>
      <c r="AD370" s="112"/>
    </row>
    <row r="371" spans="1:30" x14ac:dyDescent="0.25">
      <c r="A371" s="34"/>
      <c r="C371" s="35"/>
      <c r="I371" s="33"/>
      <c r="L371" s="29"/>
      <c r="M371" s="30"/>
      <c r="N371" s="30"/>
      <c r="O371" s="30"/>
      <c r="P371" s="103"/>
      <c r="R371" s="111" t="s">
        <v>289</v>
      </c>
      <c r="S371" s="32" t="str" cm="1">
        <f t="array" ref="S371:W371">medewerker21</f>
        <v>u</v>
      </c>
      <c r="T371" s="112" t="str">
        <v>uu</v>
      </c>
      <c r="U371" s="112">
        <v>0</v>
      </c>
      <c r="V371" s="112">
        <v>0</v>
      </c>
      <c r="W371" s="112">
        <v>0</v>
      </c>
      <c r="X371" s="112"/>
      <c r="Y371" s="112"/>
      <c r="Z371" s="112"/>
      <c r="AA371" s="112"/>
      <c r="AB371" s="112"/>
      <c r="AC371" s="112"/>
      <c r="AD371" s="112"/>
    </row>
    <row r="372" spans="1:30" ht="15.75" thickBot="1" x14ac:dyDescent="0.3">
      <c r="A372" s="34"/>
      <c r="C372" s="35"/>
      <c r="I372" s="33"/>
      <c r="L372" s="38"/>
      <c r="M372" s="150" t="s">
        <v>30</v>
      </c>
      <c r="N372" s="140"/>
      <c r="O372" s="150" t="s">
        <v>19</v>
      </c>
      <c r="P372" s="151"/>
      <c r="R372" s="111" t="s">
        <v>290</v>
      </c>
      <c r="S372" s="32" t="str" cm="1">
        <f t="array" ref="S372:W372">medewerker22</f>
        <v>v</v>
      </c>
      <c r="T372" s="112" t="str">
        <v>vv</v>
      </c>
      <c r="U372" s="112">
        <v>0</v>
      </c>
      <c r="V372" s="112">
        <v>0</v>
      </c>
      <c r="W372" s="112">
        <v>0</v>
      </c>
      <c r="X372" s="112"/>
      <c r="Y372" s="112"/>
      <c r="Z372" s="112"/>
      <c r="AA372" s="112"/>
      <c r="AB372" s="112"/>
      <c r="AC372" s="112"/>
      <c r="AD372" s="112"/>
    </row>
    <row r="373" spans="1:30" x14ac:dyDescent="0.25">
      <c r="A373" s="34"/>
      <c r="C373" s="35"/>
      <c r="I373" s="33"/>
      <c r="L373" s="29"/>
      <c r="M373" s="30"/>
      <c r="N373" s="30"/>
      <c r="O373" s="30"/>
      <c r="P373" s="103"/>
      <c r="R373" s="111" t="s">
        <v>291</v>
      </c>
      <c r="S373" s="32" t="str" cm="1">
        <f t="array" ref="S373:W373">medewerker23</f>
        <v>w</v>
      </c>
      <c r="T373" s="112" t="str">
        <v>wchternwwm</v>
      </c>
      <c r="U373" s="112">
        <v>0</v>
      </c>
      <c r="V373" s="112">
        <v>0</v>
      </c>
      <c r="W373" s="112">
        <v>0</v>
      </c>
      <c r="X373" s="112"/>
      <c r="Y373" s="112"/>
      <c r="Z373" s="112"/>
      <c r="AA373" s="112"/>
      <c r="AB373" s="112"/>
      <c r="AC373" s="112"/>
      <c r="AD373" s="112"/>
    </row>
    <row r="374" spans="1:30" ht="15.75" thickBot="1" x14ac:dyDescent="0.3">
      <c r="A374" s="34"/>
      <c r="C374" s="35"/>
      <c r="I374" s="33"/>
      <c r="L374" s="38"/>
      <c r="M374" s="150" t="s">
        <v>30</v>
      </c>
      <c r="N374" s="140"/>
      <c r="O374" s="150" t="s">
        <v>19</v>
      </c>
      <c r="P374" s="151"/>
      <c r="R374" s="111" t="s">
        <v>292</v>
      </c>
      <c r="S374" s="32" t="str" cm="1">
        <f t="array" ref="S374:W374">medewerker24</f>
        <v>x</v>
      </c>
      <c r="T374" s="112" t="str">
        <v>xx</v>
      </c>
      <c r="U374" s="112">
        <v>0</v>
      </c>
      <c r="V374" s="112">
        <v>0</v>
      </c>
      <c r="W374" s="112">
        <v>0</v>
      </c>
      <c r="X374" s="112"/>
      <c r="Y374" s="112"/>
      <c r="Z374" s="112"/>
      <c r="AA374" s="112"/>
      <c r="AB374" s="112"/>
      <c r="AC374" s="112"/>
    </row>
    <row r="375" spans="1:30" ht="15.75" thickBot="1" x14ac:dyDescent="0.3">
      <c r="A375" s="38"/>
      <c r="B375" s="39"/>
      <c r="C375" s="40"/>
      <c r="D375" s="39"/>
      <c r="E375" s="39"/>
      <c r="F375" s="4"/>
      <c r="G375" s="39"/>
      <c r="H375" s="39"/>
      <c r="I375" s="41"/>
      <c r="L375" s="38"/>
      <c r="M375" s="39"/>
      <c r="N375" s="39"/>
      <c r="O375" s="39"/>
      <c r="P375" s="41"/>
      <c r="R375" s="111" t="s">
        <v>293</v>
      </c>
      <c r="S375" s="32" t="str" cm="1">
        <f t="array" ref="S375:W375">medewerker25</f>
        <v>y</v>
      </c>
      <c r="T375" s="112" t="str">
        <v>yy</v>
      </c>
      <c r="U375" s="112">
        <v>0</v>
      </c>
      <c r="V375" s="112">
        <v>0</v>
      </c>
      <c r="W375" s="112">
        <v>0</v>
      </c>
      <c r="X375" s="112"/>
      <c r="Y375" s="112"/>
      <c r="Z375" s="112"/>
      <c r="AA375" s="112"/>
      <c r="AB375" s="112"/>
      <c r="AC375" s="112"/>
    </row>
    <row r="376" spans="1:30" ht="19.5" thickBot="1" x14ac:dyDescent="0.35">
      <c r="A376" s="258" t="s">
        <v>0</v>
      </c>
      <c r="B376" s="259"/>
      <c r="C376" s="260"/>
      <c r="D376" s="25" t="s">
        <v>1</v>
      </c>
      <c r="E376" s="26">
        <f>E48</f>
        <v>45688</v>
      </c>
      <c r="F376" s="1" t="s">
        <v>2</v>
      </c>
      <c r="G376" s="261" t="e">
        <f>jan1res3</f>
        <v>#NAME?</v>
      </c>
      <c r="H376" s="261"/>
      <c r="I376" s="262"/>
      <c r="J376" s="105"/>
      <c r="L376" s="32"/>
      <c r="R376" s="32"/>
    </row>
    <row r="377" spans="1:30" ht="19.5" thickBot="1" x14ac:dyDescent="0.35">
      <c r="A377" s="12" t="s">
        <v>17</v>
      </c>
      <c r="B377" s="284">
        <f>B331</f>
        <v>0</v>
      </c>
      <c r="C377" s="265"/>
      <c r="D377" s="27" t="s">
        <v>3</v>
      </c>
      <c r="E377" s="28">
        <f>E331</f>
        <v>0</v>
      </c>
      <c r="F377" s="1" t="s">
        <v>4</v>
      </c>
      <c r="G377" s="261">
        <f>G331</f>
        <v>0</v>
      </c>
      <c r="H377" s="261"/>
      <c r="I377" s="262"/>
    </row>
    <row r="378" spans="1:30" x14ac:dyDescent="0.25">
      <c r="A378" s="29"/>
      <c r="B378" s="30"/>
      <c r="C378" s="31"/>
      <c r="I378" s="33"/>
    </row>
    <row r="379" spans="1:30" x14ac:dyDescent="0.25">
      <c r="A379" s="34"/>
      <c r="C379" s="35"/>
      <c r="I379" s="33"/>
    </row>
    <row r="380" spans="1:30" x14ac:dyDescent="0.25">
      <c r="A380" s="34"/>
      <c r="C380" s="35"/>
      <c r="I380" s="33"/>
    </row>
    <row r="381" spans="1:30" x14ac:dyDescent="0.25">
      <c r="A381" s="34"/>
      <c r="C381" s="35"/>
      <c r="I381" s="33"/>
    </row>
    <row r="382" spans="1:30" x14ac:dyDescent="0.25">
      <c r="A382" s="34"/>
      <c r="C382" s="35"/>
      <c r="I382" s="33"/>
    </row>
    <row r="383" spans="1:30" x14ac:dyDescent="0.25">
      <c r="A383" s="34"/>
      <c r="C383" s="35"/>
      <c r="G383" s="36"/>
      <c r="I383" s="33"/>
    </row>
    <row r="384" spans="1:30" x14ac:dyDescent="0.25">
      <c r="A384" s="34"/>
      <c r="C384" s="35"/>
      <c r="I384" s="33"/>
    </row>
    <row r="385" spans="1:9" x14ac:dyDescent="0.25">
      <c r="A385" s="34"/>
      <c r="C385" s="35"/>
      <c r="I385" s="33"/>
    </row>
    <row r="386" spans="1:9" x14ac:dyDescent="0.25">
      <c r="A386" s="34"/>
      <c r="C386" s="35"/>
      <c r="I386" s="33"/>
    </row>
    <row r="387" spans="1:9" x14ac:dyDescent="0.25">
      <c r="A387" s="34"/>
      <c r="C387" s="35"/>
      <c r="D387" s="3"/>
      <c r="I387" s="33"/>
    </row>
    <row r="388" spans="1:9" x14ac:dyDescent="0.25">
      <c r="A388" s="34"/>
      <c r="C388" s="35"/>
      <c r="D388" s="3"/>
      <c r="I388" s="33"/>
    </row>
    <row r="389" spans="1:9" x14ac:dyDescent="0.25">
      <c r="A389" s="34"/>
      <c r="C389" s="35"/>
      <c r="D389" s="3"/>
      <c r="I389" s="33"/>
    </row>
    <row r="390" spans="1:9" x14ac:dyDescent="0.25">
      <c r="A390" s="34"/>
      <c r="C390" s="35"/>
      <c r="D390" s="3"/>
      <c r="G390" s="36"/>
      <c r="I390" s="33"/>
    </row>
    <row r="391" spans="1:9" x14ac:dyDescent="0.25">
      <c r="A391" s="34"/>
      <c r="C391" s="35"/>
      <c r="D391" s="3"/>
      <c r="I391" s="33"/>
    </row>
    <row r="392" spans="1:9" x14ac:dyDescent="0.25">
      <c r="A392" s="34"/>
      <c r="C392" s="35"/>
      <c r="D392" s="3"/>
      <c r="I392" s="33"/>
    </row>
    <row r="393" spans="1:9" x14ac:dyDescent="0.25">
      <c r="A393" s="34"/>
      <c r="C393" s="35"/>
      <c r="D393" s="3"/>
      <c r="I393" s="33"/>
    </row>
    <row r="394" spans="1:9" x14ac:dyDescent="0.25">
      <c r="A394" s="34"/>
      <c r="C394" s="35"/>
      <c r="D394" s="3"/>
      <c r="I394" s="33"/>
    </row>
    <row r="395" spans="1:9" x14ac:dyDescent="0.25">
      <c r="A395" s="34"/>
      <c r="C395" s="35"/>
      <c r="D395" s="3"/>
      <c r="I395" s="33"/>
    </row>
    <row r="396" spans="1:9" x14ac:dyDescent="0.25">
      <c r="A396" s="34"/>
      <c r="C396" s="35"/>
      <c r="D396" s="3"/>
      <c r="I396" s="33"/>
    </row>
    <row r="397" spans="1:9" x14ac:dyDescent="0.25">
      <c r="A397" s="34"/>
      <c r="C397" s="35"/>
      <c r="D397" s="3"/>
      <c r="I397" s="33"/>
    </row>
    <row r="398" spans="1:9" x14ac:dyDescent="0.25">
      <c r="A398" s="34"/>
      <c r="C398" s="35"/>
      <c r="I398" s="33"/>
    </row>
    <row r="399" spans="1:9" x14ac:dyDescent="0.25">
      <c r="A399" s="34"/>
      <c r="C399" s="35"/>
      <c r="I399" s="33"/>
    </row>
    <row r="400" spans="1:9" x14ac:dyDescent="0.25">
      <c r="A400" s="34"/>
      <c r="C400" s="35"/>
      <c r="I400" s="33"/>
    </row>
    <row r="401" spans="1:9" x14ac:dyDescent="0.25">
      <c r="A401" s="34"/>
      <c r="C401" s="35"/>
      <c r="I401" s="33"/>
    </row>
    <row r="402" spans="1:9" x14ac:dyDescent="0.25">
      <c r="A402" s="34"/>
      <c r="C402" s="35"/>
      <c r="I402" s="33"/>
    </row>
    <row r="403" spans="1:9" x14ac:dyDescent="0.25">
      <c r="A403" s="34"/>
      <c r="C403" s="35"/>
      <c r="I403" s="33"/>
    </row>
    <row r="404" spans="1:9" x14ac:dyDescent="0.25">
      <c r="A404" s="34"/>
      <c r="C404" s="35"/>
      <c r="I404" s="33"/>
    </row>
    <row r="405" spans="1:9" x14ac:dyDescent="0.25">
      <c r="A405" s="34"/>
      <c r="C405" s="35"/>
      <c r="I405" s="33"/>
    </row>
    <row r="406" spans="1:9" x14ac:dyDescent="0.25">
      <c r="A406" s="34"/>
      <c r="C406" s="35"/>
      <c r="I406" s="33"/>
    </row>
    <row r="407" spans="1:9" x14ac:dyDescent="0.25">
      <c r="A407" s="34"/>
      <c r="C407" s="35"/>
      <c r="I407" s="33"/>
    </row>
    <row r="408" spans="1:9" x14ac:dyDescent="0.25">
      <c r="A408" s="34"/>
      <c r="C408" s="35"/>
      <c r="I408" s="33"/>
    </row>
    <row r="409" spans="1:9" x14ac:dyDescent="0.25">
      <c r="A409" s="34"/>
      <c r="C409" s="35"/>
      <c r="D409" s="37"/>
      <c r="E409" s="37"/>
      <c r="I409" s="33"/>
    </row>
    <row r="410" spans="1:9" x14ac:dyDescent="0.25">
      <c r="A410" s="34"/>
      <c r="C410" s="35"/>
      <c r="D410" s="37"/>
      <c r="E410" s="37"/>
      <c r="I410" s="33"/>
    </row>
    <row r="411" spans="1:9" x14ac:dyDescent="0.25">
      <c r="A411" s="34"/>
      <c r="C411" s="35"/>
      <c r="D411" s="37"/>
      <c r="E411" s="37"/>
      <c r="I411" s="33"/>
    </row>
    <row r="412" spans="1:9" x14ac:dyDescent="0.25">
      <c r="A412" s="34"/>
      <c r="C412" s="35"/>
      <c r="D412" s="37"/>
      <c r="E412" s="37"/>
      <c r="I412" s="33"/>
    </row>
    <row r="413" spans="1:9" x14ac:dyDescent="0.25">
      <c r="A413" s="34"/>
      <c r="C413" s="35"/>
      <c r="D413" s="37"/>
      <c r="E413" s="37"/>
      <c r="I413" s="33"/>
    </row>
    <row r="414" spans="1:9" x14ac:dyDescent="0.25">
      <c r="A414" s="34"/>
      <c r="C414" s="35"/>
      <c r="D414" s="37"/>
      <c r="E414" s="37"/>
      <c r="I414" s="33"/>
    </row>
    <row r="415" spans="1:9" x14ac:dyDescent="0.25">
      <c r="A415" s="34"/>
      <c r="C415" s="35"/>
      <c r="D415" s="37"/>
      <c r="E415" s="37"/>
      <c r="I415" s="33"/>
    </row>
    <row r="416" spans="1:9" x14ac:dyDescent="0.25">
      <c r="A416" s="34"/>
      <c r="C416" s="35"/>
      <c r="D416" s="37"/>
      <c r="E416" s="37"/>
      <c r="I416" s="33"/>
    </row>
    <row r="417" spans="1:9" x14ac:dyDescent="0.25">
      <c r="A417" s="34"/>
      <c r="C417" s="35"/>
      <c r="I417" s="33"/>
    </row>
    <row r="418" spans="1:9" x14ac:dyDescent="0.25">
      <c r="A418" s="34"/>
      <c r="C418" s="35"/>
      <c r="I418" s="33"/>
    </row>
    <row r="419" spans="1:9" x14ac:dyDescent="0.25">
      <c r="A419" s="34"/>
      <c r="C419" s="35"/>
      <c r="I419" s="33"/>
    </row>
    <row r="420" spans="1:9" x14ac:dyDescent="0.25">
      <c r="A420" s="34"/>
      <c r="C420" s="35"/>
      <c r="I420" s="33"/>
    </row>
    <row r="421" spans="1:9" x14ac:dyDescent="0.25">
      <c r="A421" s="34"/>
      <c r="C421" s="35"/>
      <c r="I421" s="33"/>
    </row>
    <row r="422" spans="1:9" ht="15.75" thickBot="1" x14ac:dyDescent="0.3">
      <c r="A422" s="38"/>
      <c r="B422" s="39"/>
      <c r="C422" s="40"/>
      <c r="D422" s="39"/>
      <c r="E422" s="39"/>
      <c r="F422" s="4"/>
      <c r="G422" s="39"/>
      <c r="H422" s="39"/>
      <c r="I422" s="41"/>
    </row>
  </sheetData>
  <protectedRanges>
    <protectedRange sqref="N335:P346" name="res3 klantgegevens_1_1"/>
    <protectedRange sqref="A378:I422" name="res3 blad2_1_1"/>
    <protectedRange sqref="N196:P207" name="res2 klantgegevens_1_1"/>
    <protectedRange sqref="L73:Q94 L214:Q235 L353:Q374" name="res1 medewerkers_1_1"/>
    <protectedRange sqref="A96:I140" name="res1 blad2_1"/>
    <protectedRange sqref="A50:I93 J54:J93" name="res1 blad1_1"/>
    <protectedRange sqref="B1" name="datum invullen_1"/>
    <protectedRange sqref="N55:P66" name="res1 klantgegevens_1_1"/>
    <protectedRange sqref="A191:I234 J195:J234" name="res2 blad1_1_1"/>
    <protectedRange sqref="A237:I281" name="res2 blad2_1_1"/>
    <protectedRange sqref="A332:I375 J334:J375" name="res3 blad1_1_1"/>
  </protectedRanges>
  <mergeCells count="282">
    <mergeCell ref="B1:C1"/>
    <mergeCell ref="F1:H1"/>
    <mergeCell ref="I1:K1"/>
    <mergeCell ref="B4:C4"/>
    <mergeCell ref="E4:F4"/>
    <mergeCell ref="B5:C5"/>
    <mergeCell ref="E5:F5"/>
    <mergeCell ref="AK10:AL10"/>
    <mergeCell ref="BS10:BS11"/>
    <mergeCell ref="F12:G12"/>
    <mergeCell ref="H12:I12"/>
    <mergeCell ref="Q12:R12"/>
    <mergeCell ref="S12:T12"/>
    <mergeCell ref="BS12:BS13"/>
    <mergeCell ref="F13:G13"/>
    <mergeCell ref="B6:C6"/>
    <mergeCell ref="E6:F6"/>
    <mergeCell ref="B7:C7"/>
    <mergeCell ref="E7:F7"/>
    <mergeCell ref="B8:C8"/>
    <mergeCell ref="E8:F8"/>
    <mergeCell ref="H13:I13"/>
    <mergeCell ref="Q13:R13"/>
    <mergeCell ref="S13:T13"/>
    <mergeCell ref="E9:F9"/>
    <mergeCell ref="A10:D10"/>
    <mergeCell ref="F18:G18"/>
    <mergeCell ref="H18:I18"/>
    <mergeCell ref="Q18:R18"/>
    <mergeCell ref="S18:T18"/>
    <mergeCell ref="BS14:BS15"/>
    <mergeCell ref="F15:G15"/>
    <mergeCell ref="H15:I15"/>
    <mergeCell ref="Q15:R15"/>
    <mergeCell ref="S15:T15"/>
    <mergeCell ref="F16:G16"/>
    <mergeCell ref="H16:I16"/>
    <mergeCell ref="Q16:R16"/>
    <mergeCell ref="S16:T16"/>
    <mergeCell ref="F14:G14"/>
    <mergeCell ref="H14:I14"/>
    <mergeCell ref="Q14:R14"/>
    <mergeCell ref="S14:T14"/>
    <mergeCell ref="F17:G17"/>
    <mergeCell ref="H17:I17"/>
    <mergeCell ref="Q17:R17"/>
    <mergeCell ref="S17:T17"/>
    <mergeCell ref="F21:G21"/>
    <mergeCell ref="H21:I21"/>
    <mergeCell ref="Q21:R21"/>
    <mergeCell ref="S21:T21"/>
    <mergeCell ref="F22:G22"/>
    <mergeCell ref="H22:I22"/>
    <mergeCell ref="Q22:R22"/>
    <mergeCell ref="S22:T22"/>
    <mergeCell ref="F19:G19"/>
    <mergeCell ref="H19:I19"/>
    <mergeCell ref="Q19:R19"/>
    <mergeCell ref="S19:T19"/>
    <mergeCell ref="F20:G20"/>
    <mergeCell ref="H20:I20"/>
    <mergeCell ref="Q20:R20"/>
    <mergeCell ref="S20:T20"/>
    <mergeCell ref="F25:G25"/>
    <mergeCell ref="H25:I25"/>
    <mergeCell ref="Q25:R25"/>
    <mergeCell ref="S25:T25"/>
    <mergeCell ref="F26:G26"/>
    <mergeCell ref="H26:I26"/>
    <mergeCell ref="Q26:R26"/>
    <mergeCell ref="S26:T26"/>
    <mergeCell ref="F23:G23"/>
    <mergeCell ref="H23:I23"/>
    <mergeCell ref="Q23:R23"/>
    <mergeCell ref="S23:T23"/>
    <mergeCell ref="F24:G24"/>
    <mergeCell ref="H24:I24"/>
    <mergeCell ref="Q24:R24"/>
    <mergeCell ref="S24:T24"/>
    <mergeCell ref="F29:G29"/>
    <mergeCell ref="H29:I29"/>
    <mergeCell ref="Q29:R29"/>
    <mergeCell ref="S29:T29"/>
    <mergeCell ref="F30:G30"/>
    <mergeCell ref="H30:I30"/>
    <mergeCell ref="Q30:R30"/>
    <mergeCell ref="S30:T30"/>
    <mergeCell ref="F27:G27"/>
    <mergeCell ref="H27:I27"/>
    <mergeCell ref="Q27:R27"/>
    <mergeCell ref="S27:T27"/>
    <mergeCell ref="F28:G28"/>
    <mergeCell ref="H28:I28"/>
    <mergeCell ref="Q28:R28"/>
    <mergeCell ref="S28:T28"/>
    <mergeCell ref="F33:G33"/>
    <mergeCell ref="H33:I33"/>
    <mergeCell ref="Q33:R33"/>
    <mergeCell ref="S33:T33"/>
    <mergeCell ref="F34:G34"/>
    <mergeCell ref="H34:I34"/>
    <mergeCell ref="Q34:R34"/>
    <mergeCell ref="S34:T34"/>
    <mergeCell ref="F31:G31"/>
    <mergeCell ref="H31:I31"/>
    <mergeCell ref="Q31:R31"/>
    <mergeCell ref="S31:T31"/>
    <mergeCell ref="F32:G32"/>
    <mergeCell ref="H32:I32"/>
    <mergeCell ref="Q32:R32"/>
    <mergeCell ref="S32:T32"/>
    <mergeCell ref="F37:G37"/>
    <mergeCell ref="H37:I37"/>
    <mergeCell ref="Q37:R37"/>
    <mergeCell ref="S37:T37"/>
    <mergeCell ref="F38:G38"/>
    <mergeCell ref="H38:I38"/>
    <mergeCell ref="Q38:R38"/>
    <mergeCell ref="S38:T38"/>
    <mergeCell ref="F35:G35"/>
    <mergeCell ref="H35:I35"/>
    <mergeCell ref="Q35:R35"/>
    <mergeCell ref="S35:T35"/>
    <mergeCell ref="F36:G36"/>
    <mergeCell ref="H36:I36"/>
    <mergeCell ref="Q36:R36"/>
    <mergeCell ref="S36:T36"/>
    <mergeCell ref="F41:G41"/>
    <mergeCell ref="H41:I41"/>
    <mergeCell ref="Q41:R41"/>
    <mergeCell ref="S41:T41"/>
    <mergeCell ref="F42:G42"/>
    <mergeCell ref="H42:I42"/>
    <mergeCell ref="Q42:R42"/>
    <mergeCell ref="S42:T42"/>
    <mergeCell ref="F39:G39"/>
    <mergeCell ref="H39:I39"/>
    <mergeCell ref="Q39:R39"/>
    <mergeCell ref="S39:T39"/>
    <mergeCell ref="F40:G40"/>
    <mergeCell ref="H40:I40"/>
    <mergeCell ref="Q40:R40"/>
    <mergeCell ref="S40:T40"/>
    <mergeCell ref="F45:G45"/>
    <mergeCell ref="H45:I45"/>
    <mergeCell ref="Q45:R45"/>
    <mergeCell ref="S45:T45"/>
    <mergeCell ref="A46:B46"/>
    <mergeCell ref="L46:M46"/>
    <mergeCell ref="F43:G43"/>
    <mergeCell ref="H43:I43"/>
    <mergeCell ref="Q43:R43"/>
    <mergeCell ref="S43:T43"/>
    <mergeCell ref="F44:G44"/>
    <mergeCell ref="H44:I44"/>
    <mergeCell ref="Q44:R44"/>
    <mergeCell ref="S44:T44"/>
    <mergeCell ref="K52:N53"/>
    <mergeCell ref="L55:M55"/>
    <mergeCell ref="N55:P55"/>
    <mergeCell ref="L56:M56"/>
    <mergeCell ref="O56:P56"/>
    <mergeCell ref="L57:M57"/>
    <mergeCell ref="N57:P57"/>
    <mergeCell ref="A48:C48"/>
    <mergeCell ref="G48:I48"/>
    <mergeCell ref="K48:N49"/>
    <mergeCell ref="B49:C49"/>
    <mergeCell ref="G49:I49"/>
    <mergeCell ref="K50:N51"/>
    <mergeCell ref="L62:M62"/>
    <mergeCell ref="N62:P62"/>
    <mergeCell ref="L63:M63"/>
    <mergeCell ref="N63:P63"/>
    <mergeCell ref="L64:M64"/>
    <mergeCell ref="N64:P64"/>
    <mergeCell ref="L58:M58"/>
    <mergeCell ref="N58:P58"/>
    <mergeCell ref="N59:P59"/>
    <mergeCell ref="L60:M60"/>
    <mergeCell ref="N60:P60"/>
    <mergeCell ref="L61:M61"/>
    <mergeCell ref="N61:P61"/>
    <mergeCell ref="L68:M68"/>
    <mergeCell ref="N68:P68"/>
    <mergeCell ref="L69:M69"/>
    <mergeCell ref="N69:P69"/>
    <mergeCell ref="L70:M70"/>
    <mergeCell ref="N70:P70"/>
    <mergeCell ref="L65:M65"/>
    <mergeCell ref="N65:P65"/>
    <mergeCell ref="L66:M66"/>
    <mergeCell ref="N66:P66"/>
    <mergeCell ref="L67:M67"/>
    <mergeCell ref="N67:P67"/>
    <mergeCell ref="K189:N190"/>
    <mergeCell ref="B190:C190"/>
    <mergeCell ref="G190:I190"/>
    <mergeCell ref="K191:N192"/>
    <mergeCell ref="K193:N194"/>
    <mergeCell ref="L196:M196"/>
    <mergeCell ref="N196:P196"/>
    <mergeCell ref="A94:C94"/>
    <mergeCell ref="G94:I94"/>
    <mergeCell ref="B95:C95"/>
    <mergeCell ref="G95:I95"/>
    <mergeCell ref="A189:C189"/>
    <mergeCell ref="G189:I189"/>
    <mergeCell ref="N200:P200"/>
    <mergeCell ref="L201:M201"/>
    <mergeCell ref="N201:P201"/>
    <mergeCell ref="L202:M202"/>
    <mergeCell ref="N202:P202"/>
    <mergeCell ref="L203:M203"/>
    <mergeCell ref="N203:P203"/>
    <mergeCell ref="L197:M197"/>
    <mergeCell ref="O197:P197"/>
    <mergeCell ref="L198:M198"/>
    <mergeCell ref="N198:P198"/>
    <mergeCell ref="L199:M199"/>
    <mergeCell ref="N199:P199"/>
    <mergeCell ref="L207:M207"/>
    <mergeCell ref="N207:P207"/>
    <mergeCell ref="L208:M208"/>
    <mergeCell ref="N208:P208"/>
    <mergeCell ref="L209:M209"/>
    <mergeCell ref="N209:P209"/>
    <mergeCell ref="L204:M204"/>
    <mergeCell ref="N204:P204"/>
    <mergeCell ref="L205:M205"/>
    <mergeCell ref="N205:P205"/>
    <mergeCell ref="L206:M206"/>
    <mergeCell ref="N206:P206"/>
    <mergeCell ref="B236:C236"/>
    <mergeCell ref="G236:I236"/>
    <mergeCell ref="A330:C330"/>
    <mergeCell ref="G330:I330"/>
    <mergeCell ref="K330:N331"/>
    <mergeCell ref="B331:C331"/>
    <mergeCell ref="G331:I331"/>
    <mergeCell ref="L210:M210"/>
    <mergeCell ref="N210:P210"/>
    <mergeCell ref="L211:M211"/>
    <mergeCell ref="N211:P211"/>
    <mergeCell ref="A235:C235"/>
    <mergeCell ref="G235:I235"/>
    <mergeCell ref="L338:M338"/>
    <mergeCell ref="N338:P338"/>
    <mergeCell ref="N339:P339"/>
    <mergeCell ref="L340:M340"/>
    <mergeCell ref="N340:P340"/>
    <mergeCell ref="L341:M341"/>
    <mergeCell ref="N341:P341"/>
    <mergeCell ref="K332:N333"/>
    <mergeCell ref="L335:M335"/>
    <mergeCell ref="N335:P335"/>
    <mergeCell ref="L336:M336"/>
    <mergeCell ref="O336:P336"/>
    <mergeCell ref="L337:M337"/>
    <mergeCell ref="N337:P337"/>
    <mergeCell ref="L345:M345"/>
    <mergeCell ref="N345:P345"/>
    <mergeCell ref="L346:M346"/>
    <mergeCell ref="N346:P346"/>
    <mergeCell ref="L347:M347"/>
    <mergeCell ref="N347:P347"/>
    <mergeCell ref="L342:M342"/>
    <mergeCell ref="N342:P342"/>
    <mergeCell ref="L343:M343"/>
    <mergeCell ref="N343:P343"/>
    <mergeCell ref="L344:M344"/>
    <mergeCell ref="N344:P344"/>
    <mergeCell ref="A376:C376"/>
    <mergeCell ref="G376:I376"/>
    <mergeCell ref="B377:C377"/>
    <mergeCell ref="G377:I377"/>
    <mergeCell ref="L348:M348"/>
    <mergeCell ref="N348:P348"/>
    <mergeCell ref="L349:M349"/>
    <mergeCell ref="N349:P349"/>
    <mergeCell ref="L350:M350"/>
    <mergeCell ref="N350:P350"/>
  </mergeCells>
  <hyperlinks>
    <hyperlink ref="K48:M49" location="'januari 1'!A1" display="terug naar boven" xr:uid="{914D2887-7F3B-4FC8-974C-FC4AD725E83F}"/>
    <hyperlink ref="K50:M51" location="jan!A1" display="jan!A1" xr:uid="{EFEDCAA0-5488-49A2-86B2-46051EABFA76}"/>
    <hyperlink ref="K52:M52" location="'januari 2'!A354" display="reservering 3" xr:uid="{F0FFED06-0BCA-43F1-8F34-90C807A1615B}"/>
    <hyperlink ref="K52:N53" location="'31'!A215" display="volgende reservering" xr:uid="{2A696F2A-EB0A-45E0-BE8D-0ADB4E35B732}"/>
    <hyperlink ref="K193:M193" location="'januari 2'!A354" display="reservering 3" xr:uid="{FB6C0B0E-FCB8-4FB2-98FF-DF3C9F6FB6B8}"/>
    <hyperlink ref="K193:N194" location="'31'!A356" display="volgende reservering" xr:uid="{D6A935AD-C10A-4B33-8847-34F9E997290F}"/>
    <hyperlink ref="D1" location="maand!A1" display="terug naar januari" xr:uid="{67A73E0A-45A0-4732-8881-495F185B15D5}"/>
    <hyperlink ref="K48:N49" location="'31'!A1" display="terug naar boven" xr:uid="{8164A3B1-106C-4C5D-8731-F53B807F9B3D}"/>
    <hyperlink ref="K50:N51" location="maand!A1" display="terug naar kalender" xr:uid="{2AA24F24-CC58-4308-A50D-1B41B836288E}"/>
    <hyperlink ref="K189:M190" location="'januari 1'!A1" display="terug naar boven" xr:uid="{2C4D40A9-A805-4B94-B10C-51D9FFAF5698}"/>
    <hyperlink ref="K191:M192" location="jan!A1" display="jan!A1" xr:uid="{88E651B2-3476-4A6E-ABB7-7285A3C4DEE2}"/>
    <hyperlink ref="K189:N190" location="'31'!A1" display="terug naar boven" xr:uid="{D97948B4-2C66-4CA5-B7CA-EEF4E58FEC84}"/>
    <hyperlink ref="K191:N192" location="maand!A1" display="terug naar januari" xr:uid="{7B96D956-FCD2-4974-A907-091C34B5D21D}"/>
    <hyperlink ref="K330:M331" location="'januari 1'!A1" display="terug naar boven" xr:uid="{9A8FC2FB-0B55-4A6C-8AA5-6A4D9555336E}"/>
    <hyperlink ref="K332:M333" location="jan!A1" display="jan!A1" xr:uid="{48526680-85D1-43AA-B1B5-3324BC5A6445}"/>
    <hyperlink ref="K330:N331" location="'31'!A1" display="terug naar boven" xr:uid="{C8EE84E9-5A2F-47C5-B663-952C089A1871}"/>
    <hyperlink ref="K332:N333" location="maand!A1" display="terug naar januari" xr:uid="{CFB9FCC6-B831-4287-8BE7-6E83EB8BF3AA}"/>
    <hyperlink ref="B4:C4" location="'31'!A74" display="reservering 1" xr:uid="{13806E7F-1F4C-4F41-AD70-632429FF53F0}"/>
    <hyperlink ref="B6:C6" location="'31'!A215" display="reservering 2" xr:uid="{9BAB74C3-642A-4ABC-AE4B-53784E207FF3}"/>
    <hyperlink ref="B8:C8" location="'31'!A356" display="reservering 3" xr:uid="{4DCA4D5D-FD49-4A94-9703-43306456A157}"/>
    <hyperlink ref="F1:H1" location="start!A1" display="terug naar start" xr:uid="{2622BDC9-64F0-41D9-9A90-A0475701CEFC}"/>
    <hyperlink ref="BS10" location="'1'!A1" display="naar begin" xr:uid="{67A6E941-3A53-4100-941F-29B7E12D3E9E}"/>
    <hyperlink ref="I1:K1" location="'31'!BS29" display="personeelsplanning" xr:uid="{F345AB59-9ACD-44C6-B28B-C3CC63D0BF52}"/>
    <hyperlink ref="BS12" location="maand!A1" display="terug naar januari" xr:uid="{512CA8E6-98A9-442E-9ED2-6AFDEB09E1AD}"/>
    <hyperlink ref="BS14:BU14" location="start!A1" display="terug naar start" xr:uid="{3A081614-ACFD-4C5D-B03F-445D0F21C1A6}"/>
    <hyperlink ref="BS10:BS11" location="'31'!A1" display="terug naar reserveringen" xr:uid="{23BBE50E-DA13-456B-A914-54F3CF4FA7A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DE3E7-B8ED-4C96-994A-96B81D2474E5}">
  <sheetPr>
    <pageSetUpPr fitToPage="1"/>
  </sheetPr>
  <dimension ref="A1:U25"/>
  <sheetViews>
    <sheetView workbookViewId="0">
      <selection activeCell="Q6" sqref="Q6:U6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x14ac:dyDescent="0.25">
      <c r="A1" t="s">
        <v>20</v>
      </c>
      <c r="C1" t="s">
        <v>21</v>
      </c>
      <c r="E1" t="s">
        <v>22</v>
      </c>
      <c r="G1" t="s">
        <v>39</v>
      </c>
      <c r="I1" t="s">
        <v>40</v>
      </c>
      <c r="K1" t="s">
        <v>41</v>
      </c>
      <c r="M1" t="s">
        <v>42</v>
      </c>
      <c r="O1" t="s">
        <v>43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42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x14ac:dyDescent="0.25">
      <c r="A21" s="19" t="s">
        <v>8</v>
      </c>
      <c r="C21" s="19" t="s">
        <v>8</v>
      </c>
      <c r="E21" s="19" t="s">
        <v>8</v>
      </c>
      <c r="G21" s="19" t="s">
        <v>8</v>
      </c>
      <c r="I21" s="19" t="s">
        <v>8</v>
      </c>
      <c r="K21" s="19" t="s">
        <v>8</v>
      </c>
      <c r="M21" s="19" t="s">
        <v>8</v>
      </c>
      <c r="O21" s="19" t="s">
        <v>8</v>
      </c>
    </row>
    <row r="22" spans="1:21" ht="15.95" customHeight="1" x14ac:dyDescent="0.25">
      <c r="A22" s="19" t="s">
        <v>8</v>
      </c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19" t="s">
        <v>8</v>
      </c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19" t="s">
        <v>8</v>
      </c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thickBot="1" x14ac:dyDescent="0.3">
      <c r="A25" s="20" t="s">
        <v>8</v>
      </c>
      <c r="C25" s="20" t="s">
        <v>8</v>
      </c>
      <c r="E25" s="20" t="s">
        <v>8</v>
      </c>
      <c r="G25" s="20" t="s">
        <v>8</v>
      </c>
      <c r="I25" s="20" t="s">
        <v>8</v>
      </c>
      <c r="K25" s="20" t="s">
        <v>8</v>
      </c>
      <c r="M25" s="20" t="s">
        <v>8</v>
      </c>
      <c r="O25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1AF8E09F-8F9C-46BD-ABB0-3443AEDE2FBF}"/>
    <hyperlink ref="Q4:U4" location="lunches!A1" display="lunches!A1" xr:uid="{11D10C43-F05A-4D41-9732-5EC3D5D23345}"/>
    <hyperlink ref="Q6:U6" location="diners!A1" display="diners!A1" xr:uid="{D6F21791-4CBE-4BE1-B71D-77C35629E765}"/>
    <hyperlink ref="Q7:U7" location="'vegetarisch veganistisch'!A1" display="'vegetarisch veganistisch'!A1" xr:uid="{F7335EDA-1C98-4564-910E-C8235B12227A}"/>
    <hyperlink ref="Q8:U8" location="buffetten!A1" display="buffetten!A1" xr:uid="{94B82421-F5FA-4E62-A097-491945E5DC67}"/>
    <hyperlink ref="Q10:U10" location="'bbq''s'!A1" display="'bbq''s'!A1" xr:uid="{9D2C527C-0AD3-482C-BE7E-28D1A9847A20}"/>
    <hyperlink ref="Q11:U11" location="hapjes!A1" display="hapjes!A1" xr:uid="{D7096E6A-0A70-4D37-BE9B-2E5274ED77FE}"/>
    <hyperlink ref="Q12:U12" location="feestdagen!A1" display="feestdagen!A1" xr:uid="{D9B79FCA-F1BD-400A-B47E-FC7CC99EC121}"/>
    <hyperlink ref="Q14:U14" location="Specials!A1" display="Specials!A1" xr:uid="{F736FFCD-1F5A-4954-B6B1-59D50E39D68F}"/>
    <hyperlink ref="Q16:U16" location="drankarrangementen!A1" display="drankarrangementen!A1" xr:uid="{786D0D88-4DC6-4B31-94E6-B40EB1678074}"/>
    <hyperlink ref="Q2:U2" location="'gebruikte benoemingen'!A1" display="gebruikte benoemingen" xr:uid="{B8C40501-7283-46F1-B80B-7E06AF1FF9E9}"/>
    <hyperlink ref="Q15:U15" location="borrelplanken!A1" display="Specials" xr:uid="{A0F92D47-0DD7-48DF-8717-FFA0DB51C773}"/>
    <hyperlink ref="Q18:U19" location="maand!A1" display="kalender" xr:uid="{14667B1C-0118-49B8-A87D-40C109AAA0FF}"/>
  </hyperlinks>
  <pageMargins left="0.25" right="0.25" top="0.75" bottom="0.75" header="0.3" footer="0.3"/>
  <pageSetup paperSize="9" scale="64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A9CE2-F2AA-4C46-955C-02962657DBA4}">
  <dimension ref="A1:U25"/>
  <sheetViews>
    <sheetView workbookViewId="0">
      <selection activeCell="Q7" sqref="Q7:U7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105</v>
      </c>
      <c r="C1" t="s">
        <v>106</v>
      </c>
      <c r="E1" t="s">
        <v>107</v>
      </c>
      <c r="G1" t="s">
        <v>108</v>
      </c>
      <c r="I1" t="s">
        <v>109</v>
      </c>
      <c r="K1" t="s">
        <v>110</v>
      </c>
      <c r="M1" t="s">
        <v>111</v>
      </c>
      <c r="O1" t="s">
        <v>112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x14ac:dyDescent="0.25">
      <c r="A21" s="19" t="s">
        <v>8</v>
      </c>
      <c r="C21" s="19" t="s">
        <v>8</v>
      </c>
      <c r="E21" s="19" t="s">
        <v>8</v>
      </c>
      <c r="G21" s="19" t="s">
        <v>8</v>
      </c>
      <c r="I21" s="19" t="s">
        <v>8</v>
      </c>
      <c r="K21" s="19" t="s">
        <v>8</v>
      </c>
      <c r="M21" s="19" t="s">
        <v>8</v>
      </c>
      <c r="O21" s="19" t="s">
        <v>8</v>
      </c>
    </row>
    <row r="22" spans="1:21" ht="15.95" customHeight="1" x14ac:dyDescent="0.25">
      <c r="A22" s="19" t="s">
        <v>8</v>
      </c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19" t="s">
        <v>8</v>
      </c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19" t="s">
        <v>8</v>
      </c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thickBot="1" x14ac:dyDescent="0.3">
      <c r="A25" s="20" t="s">
        <v>8</v>
      </c>
      <c r="C25" s="20" t="s">
        <v>8</v>
      </c>
      <c r="E25" s="20" t="s">
        <v>8</v>
      </c>
      <c r="G25" s="20" t="s">
        <v>8</v>
      </c>
      <c r="I25" s="20" t="s">
        <v>8</v>
      </c>
      <c r="K25" s="20" t="s">
        <v>8</v>
      </c>
      <c r="M25" s="20" t="s">
        <v>8</v>
      </c>
      <c r="O25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9E41BBB7-1C1E-4A9E-AD63-6D49C97E5EDB}"/>
    <hyperlink ref="Q4:U4" location="lunches!A1" display="lunches!A1" xr:uid="{D43F7116-7F90-4B53-866D-FF4DA70E3777}"/>
    <hyperlink ref="Q6:U6" location="diners!A1" display="diners!A1" xr:uid="{90269089-80EB-4AAD-89EB-6845F0060534}"/>
    <hyperlink ref="Q7:U7" location="'vegetarisch veganistisch'!A1" display="'vegetarisch veganistisch'!A1" xr:uid="{5C5958EC-2B63-422F-9779-90BFAB9C26CA}"/>
    <hyperlink ref="Q8:U8" location="buffetten!A1" display="buffetten!A1" xr:uid="{224A46C9-A09E-4A1F-AD81-A3AF27EDE295}"/>
    <hyperlink ref="Q10:U10" location="'bbq''s'!A1" display="'bbq''s'!A1" xr:uid="{F150B963-7EF8-4A3D-A3CA-0B69A03CE66D}"/>
    <hyperlink ref="Q11:U11" location="hapjes!A1" display="hapjes!A1" xr:uid="{E657304C-1B43-4953-8D86-13283E6FD787}"/>
    <hyperlink ref="Q12:U12" location="feestdagen!A1" display="feestdagen!A1" xr:uid="{0F02D072-D976-4683-AE98-1ED67C848674}"/>
    <hyperlink ref="Q14:U14" location="Specials!A1" display="Specials!A1" xr:uid="{2321A7AC-2E6F-4E58-9B36-4FE83DC8ADEA}"/>
    <hyperlink ref="Q16:U16" location="drankarrangementen!A1" display="drankarrangementen!A1" xr:uid="{EE0B35F5-CF93-4F17-A239-F02CBBAF66CC}"/>
    <hyperlink ref="Q2:U2" location="'gebruikte benoemingen'!A1" display="gebruikte benoemingen" xr:uid="{5A8E0EA4-1819-4EA8-ACCD-B70C0B476380}"/>
    <hyperlink ref="Q15:U15" location="borrelplanken!A1" display="Specials" xr:uid="{73653F21-EE3A-4B9B-BB50-1CB25CFF63F4}"/>
    <hyperlink ref="Q18:U19" location="maand!A1" display="kalender" xr:uid="{92A31D45-95C2-434C-9E0E-ED9E2175FF23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A66AB-C703-495D-8F72-1C631E7FA999}">
  <dimension ref="A1:U25"/>
  <sheetViews>
    <sheetView workbookViewId="0">
      <selection activeCell="Q8" sqref="Q8:U8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206</v>
      </c>
      <c r="C1" t="s">
        <v>207</v>
      </c>
      <c r="E1" t="s">
        <v>208</v>
      </c>
      <c r="G1" t="s">
        <v>209</v>
      </c>
      <c r="I1" t="s">
        <v>210</v>
      </c>
      <c r="K1" t="s">
        <v>211</v>
      </c>
      <c r="M1" t="s">
        <v>212</v>
      </c>
      <c r="O1" t="s">
        <v>213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x14ac:dyDescent="0.25">
      <c r="A21" s="19" t="s">
        <v>8</v>
      </c>
      <c r="C21" s="19" t="s">
        <v>8</v>
      </c>
      <c r="E21" s="19" t="s">
        <v>8</v>
      </c>
      <c r="G21" s="19" t="s">
        <v>8</v>
      </c>
      <c r="I21" s="19" t="s">
        <v>8</v>
      </c>
      <c r="K21" s="19" t="s">
        <v>8</v>
      </c>
      <c r="M21" s="19" t="s">
        <v>8</v>
      </c>
      <c r="O21" s="19" t="s">
        <v>8</v>
      </c>
    </row>
    <row r="22" spans="1:21" ht="15.95" customHeight="1" x14ac:dyDescent="0.25">
      <c r="A22" s="19" t="s">
        <v>8</v>
      </c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19" t="s">
        <v>8</v>
      </c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19" t="s">
        <v>8</v>
      </c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thickBot="1" x14ac:dyDescent="0.3">
      <c r="A25" s="20" t="s">
        <v>8</v>
      </c>
      <c r="C25" s="20" t="s">
        <v>8</v>
      </c>
      <c r="E25" s="20" t="s">
        <v>8</v>
      </c>
      <c r="G25" s="20" t="s">
        <v>8</v>
      </c>
      <c r="I25" s="20" t="s">
        <v>8</v>
      </c>
      <c r="K25" s="20" t="s">
        <v>8</v>
      </c>
      <c r="M25" s="20" t="s">
        <v>8</v>
      </c>
      <c r="O25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497251B9-7612-4959-9E25-E7FBF2B6D348}"/>
    <hyperlink ref="Q4:U4" location="lunches!A1" display="lunches!A1" xr:uid="{DD29971D-4B85-48B2-B516-66EF22AAC669}"/>
    <hyperlink ref="Q6:U6" location="diners!A1" display="diners!A1" xr:uid="{EA53CC53-D07A-4B89-987D-10E49FBD4A3D}"/>
    <hyperlink ref="Q7:U7" location="'vegetarisch veganistisch'!A1" display="'vegetarisch veganistisch'!A1" xr:uid="{52F8CBCC-B415-4763-BBBD-2567F358BC05}"/>
    <hyperlink ref="Q8:U8" location="buffetten!A1" display="buffetten!A1" xr:uid="{0EBA8C73-C81C-4E11-A0C7-C9E1C6D21FE8}"/>
    <hyperlink ref="Q10:U10" location="'bbq''s'!A1" display="'bbq''s'!A1" xr:uid="{49ADF271-FBE5-403D-AE3C-EE5447D9E696}"/>
    <hyperlink ref="Q11:U11" location="hapjes!A1" display="hapjes!A1" xr:uid="{FBA44235-7AC0-460E-A833-4B915F577575}"/>
    <hyperlink ref="Q12:U12" location="feestdagen!A1" display="feestdagen!A1" xr:uid="{8D0D167D-B0CB-4E91-B8FD-EC816C07CC75}"/>
    <hyperlink ref="Q14:U14" location="Specials!A1" display="Specials!A1" xr:uid="{537D5768-B9E0-4DF3-8E99-5F70014D721A}"/>
    <hyperlink ref="Q16:U16" location="drankarrangementen!A1" display="drankarrangementen!A1" xr:uid="{C4683025-84B5-4B0C-9197-493D869C35D0}"/>
    <hyperlink ref="Q2:U2" location="'gebruikte benoemingen'!A1" display="gebruikte benoemingen" xr:uid="{54E13DD1-17F8-47D4-9D4C-74B599622072}"/>
    <hyperlink ref="Q15:U15" location="borrelplanken!A1" display="Specials" xr:uid="{135F88DE-2F6B-4616-B1CA-79291EC879D4}"/>
    <hyperlink ref="Q18:U19" location="maand!A1" display="kalender" xr:uid="{FD2DA187-69F0-4738-B770-8B24DFAF8AC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7E6CA-25E9-40C6-A700-6F0CF03CCB50}">
  <dimension ref="A1:U25"/>
  <sheetViews>
    <sheetView workbookViewId="0">
      <selection activeCell="Q18" sqref="Q18:U19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44</v>
      </c>
      <c r="C1" s="18" t="s">
        <v>45</v>
      </c>
      <c r="E1" t="s">
        <v>46</v>
      </c>
      <c r="G1" t="s">
        <v>47</v>
      </c>
      <c r="I1" t="s">
        <v>48</v>
      </c>
      <c r="K1" t="s">
        <v>49</v>
      </c>
      <c r="M1" t="s">
        <v>50</v>
      </c>
      <c r="O1" t="s">
        <v>51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x14ac:dyDescent="0.25">
      <c r="A21" s="19" t="s">
        <v>8</v>
      </c>
      <c r="C21" s="19" t="s">
        <v>8</v>
      </c>
      <c r="E21" s="19" t="s">
        <v>8</v>
      </c>
      <c r="G21" s="19" t="s">
        <v>8</v>
      </c>
      <c r="I21" s="19" t="s">
        <v>8</v>
      </c>
      <c r="K21" s="19" t="s">
        <v>8</v>
      </c>
      <c r="M21" s="19" t="s">
        <v>8</v>
      </c>
      <c r="O21" s="19" t="s">
        <v>8</v>
      </c>
    </row>
    <row r="22" spans="1:21" ht="15.95" customHeight="1" x14ac:dyDescent="0.25">
      <c r="A22" s="19" t="s">
        <v>8</v>
      </c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19" t="s">
        <v>8</v>
      </c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19" t="s">
        <v>8</v>
      </c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thickBot="1" x14ac:dyDescent="0.3">
      <c r="A25" s="20" t="s">
        <v>8</v>
      </c>
      <c r="C25" s="20" t="s">
        <v>8</v>
      </c>
      <c r="E25" s="20" t="s">
        <v>8</v>
      </c>
      <c r="G25" s="20" t="s">
        <v>8</v>
      </c>
      <c r="I25" s="20" t="s">
        <v>8</v>
      </c>
      <c r="K25" s="20" t="s">
        <v>8</v>
      </c>
      <c r="M25" s="20" t="s">
        <v>8</v>
      </c>
      <c r="O25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phoneticPr fontId="36" alignment="center"/>
  <hyperlinks>
    <hyperlink ref="Q3:U3" location="acties!A1" display="acties!A1" xr:uid="{8AE6D054-D7CF-437D-BAB0-9EB21018D1B7}"/>
    <hyperlink ref="Q4:U4" location="lunches!A1" display="lunches!A1" xr:uid="{D2E7FE5E-77B8-45D8-A1D5-9A88B32604DA}"/>
    <hyperlink ref="Q6:U6" location="diners!A1" display="diners!A1" xr:uid="{669E3603-AEDE-4E74-B37E-14E182FF9823}"/>
    <hyperlink ref="Q7:U7" location="'vegetarisch veganistisch'!A1" display="'vegetarisch veganistisch'!A1" xr:uid="{8E619D19-98D3-4995-B67B-F5FA35D2715A}"/>
    <hyperlink ref="Q8:U8" location="buffetten!A1" display="buffetten!A1" xr:uid="{ACFB617D-6457-4026-B67E-3CB5F7A17939}"/>
    <hyperlink ref="Q10:U10" location="'bbq''s'!A1" display="'bbq''s'!A1" xr:uid="{3629167B-DDDC-42DE-A348-2F99BCC40396}"/>
    <hyperlink ref="Q11:U11" location="hapjes!A1" display="hapjes!A1" xr:uid="{AB091337-0967-4353-840A-4B5372DAD1E2}"/>
    <hyperlink ref="Q12:U12" location="feestdagen!A1" display="feestdagen!A1" xr:uid="{20FB3F97-7A25-4672-B164-7F567D59233F}"/>
    <hyperlink ref="Q14:U14" location="Specials!A1" display="Specials!A1" xr:uid="{E2C55660-0907-49E8-8640-96EABD566C55}"/>
    <hyperlink ref="Q16:U16" location="drankarrangementen!A1" display="drankarrangementen!A1" xr:uid="{5BCF6D7B-16F2-46C0-A178-796659C3AE01}"/>
    <hyperlink ref="Q2:U2" location="'gebruikte benoemingen'!A1" display="gebruikte benoemingen" xr:uid="{E0CA3AEA-FB5F-4B6A-835F-A231B82CA77A}"/>
    <hyperlink ref="Q15:U15" location="borrelplanken!A1" display="Specials" xr:uid="{38BDC840-AB5C-45AE-A820-09E8FABE92D1}"/>
    <hyperlink ref="Q18:U19" location="maand!A1" display="kalender" xr:uid="{6B81C2B6-BF50-4D7B-98D7-83860B387203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3167C-8870-41E1-A3AC-1A4E8403CCE2}">
  <dimension ref="A1:U25"/>
  <sheetViews>
    <sheetView topLeftCell="A2" workbookViewId="0">
      <selection activeCell="Q18" sqref="Q18:U19"/>
    </sheetView>
  </sheetViews>
  <sheetFormatPr defaultRowHeight="15.95" customHeight="1" x14ac:dyDescent="0.25"/>
  <cols>
    <col min="1" max="1" width="17.7109375" customWidth="1"/>
    <col min="2" max="2" width="2.7109375" customWidth="1"/>
    <col min="3" max="3" width="17.7109375" customWidth="1"/>
    <col min="4" max="4" width="2.7109375" customWidth="1"/>
    <col min="5" max="5" width="17.7109375" customWidth="1"/>
    <col min="6" max="6" width="2.7109375" customWidth="1"/>
    <col min="7" max="7" width="17.7109375" customWidth="1"/>
    <col min="8" max="8" width="2.7109375" customWidth="1"/>
    <col min="9" max="9" width="17.7109375" customWidth="1"/>
    <col min="10" max="10" width="2.7109375" customWidth="1"/>
    <col min="11" max="11" width="17.7109375" customWidth="1"/>
    <col min="12" max="12" width="2.7109375" customWidth="1"/>
    <col min="13" max="13" width="17.7109375" customWidth="1"/>
    <col min="14" max="14" width="2.7109375" customWidth="1"/>
    <col min="15" max="15" width="17.7109375" customWidth="1"/>
    <col min="17" max="21" width="8.5703125" style="82" customWidth="1"/>
  </cols>
  <sheetData>
    <row r="1" spans="1:21" ht="15.95" customHeight="1" thickBot="1" x14ac:dyDescent="0.3">
      <c r="A1" t="s">
        <v>140</v>
      </c>
      <c r="C1" t="s">
        <v>141</v>
      </c>
      <c r="E1" t="s">
        <v>142</v>
      </c>
      <c r="G1" t="s">
        <v>143</v>
      </c>
      <c r="I1" t="s">
        <v>144</v>
      </c>
      <c r="K1" t="s">
        <v>145</v>
      </c>
      <c r="M1" t="s">
        <v>146</v>
      </c>
      <c r="O1" t="s">
        <v>147</v>
      </c>
      <c r="Q1" s="201"/>
      <c r="R1" s="201"/>
      <c r="S1" s="201"/>
      <c r="T1" s="201"/>
      <c r="U1" s="201"/>
    </row>
    <row r="2" spans="1:21" ht="15.95" customHeight="1" x14ac:dyDescent="0.25">
      <c r="A2" s="18" t="s">
        <v>8</v>
      </c>
      <c r="C2" s="18" t="s">
        <v>8</v>
      </c>
      <c r="E2" s="18" t="s">
        <v>8</v>
      </c>
      <c r="G2" s="18" t="s">
        <v>8</v>
      </c>
      <c r="I2" s="18" t="s">
        <v>8</v>
      </c>
      <c r="K2" s="18" t="s">
        <v>8</v>
      </c>
      <c r="M2" s="18" t="s">
        <v>8</v>
      </c>
      <c r="O2" s="18" t="s">
        <v>8</v>
      </c>
      <c r="Q2" s="194" t="s">
        <v>156</v>
      </c>
      <c r="R2" s="195"/>
      <c r="S2" s="195"/>
      <c r="T2" s="195"/>
      <c r="U2" s="196"/>
    </row>
    <row r="3" spans="1:21" ht="15.95" customHeight="1" x14ac:dyDescent="0.25">
      <c r="A3" s="19" t="s">
        <v>8</v>
      </c>
      <c r="C3" s="19" t="s">
        <v>8</v>
      </c>
      <c r="E3" s="19" t="s">
        <v>8</v>
      </c>
      <c r="G3" s="19" t="s">
        <v>8</v>
      </c>
      <c r="I3" s="19" t="s">
        <v>8</v>
      </c>
      <c r="K3" s="19" t="s">
        <v>8</v>
      </c>
      <c r="M3" s="19" t="s">
        <v>8</v>
      </c>
      <c r="O3" s="19" t="s">
        <v>8</v>
      </c>
      <c r="Q3" s="189" t="s">
        <v>214</v>
      </c>
      <c r="R3" s="189"/>
      <c r="S3" s="189"/>
      <c r="T3" s="189"/>
      <c r="U3" s="189"/>
    </row>
    <row r="4" spans="1:21" ht="15.95" customHeight="1" x14ac:dyDescent="0.25">
      <c r="A4" s="19" t="s">
        <v>8</v>
      </c>
      <c r="C4" s="19" t="s">
        <v>8</v>
      </c>
      <c r="E4" s="19" t="s">
        <v>8</v>
      </c>
      <c r="G4" s="19" t="s">
        <v>8</v>
      </c>
      <c r="I4" s="19" t="s">
        <v>8</v>
      </c>
      <c r="K4" s="19" t="s">
        <v>8</v>
      </c>
      <c r="M4" s="19" t="s">
        <v>8</v>
      </c>
      <c r="O4" s="19" t="s">
        <v>8</v>
      </c>
      <c r="Q4" s="189" t="s">
        <v>215</v>
      </c>
      <c r="R4" s="189"/>
      <c r="S4" s="189"/>
      <c r="T4" s="189"/>
      <c r="U4" s="189"/>
    </row>
    <row r="5" spans="1:21" ht="15.95" customHeight="1" x14ac:dyDescent="0.25">
      <c r="A5" s="19" t="s">
        <v>8</v>
      </c>
      <c r="C5" s="19" t="s">
        <v>8</v>
      </c>
      <c r="E5" s="19" t="s">
        <v>8</v>
      </c>
      <c r="G5" s="19" t="s">
        <v>8</v>
      </c>
      <c r="I5" s="19" t="s">
        <v>8</v>
      </c>
      <c r="K5" s="19" t="s">
        <v>8</v>
      </c>
      <c r="M5" s="19" t="s">
        <v>8</v>
      </c>
      <c r="O5" s="19" t="s">
        <v>8</v>
      </c>
      <c r="Q5" s="187"/>
      <c r="R5" s="187"/>
      <c r="S5" s="187"/>
      <c r="T5" s="187"/>
      <c r="U5" s="187"/>
    </row>
    <row r="6" spans="1:21" ht="15.95" customHeight="1" x14ac:dyDescent="0.25">
      <c r="A6" s="19" t="s">
        <v>8</v>
      </c>
      <c r="C6" s="19" t="s">
        <v>8</v>
      </c>
      <c r="E6" s="19" t="s">
        <v>8</v>
      </c>
      <c r="G6" s="19" t="s">
        <v>8</v>
      </c>
      <c r="I6" s="19" t="s">
        <v>8</v>
      </c>
      <c r="K6" s="19" t="s">
        <v>8</v>
      </c>
      <c r="M6" s="19" t="s">
        <v>8</v>
      </c>
      <c r="O6" s="19" t="s">
        <v>8</v>
      </c>
      <c r="Q6" s="189" t="s">
        <v>216</v>
      </c>
      <c r="R6" s="189"/>
      <c r="S6" s="189"/>
      <c r="T6" s="189"/>
      <c r="U6" s="189"/>
    </row>
    <row r="7" spans="1:21" ht="15.95" customHeight="1" x14ac:dyDescent="0.25">
      <c r="A7" s="19" t="s">
        <v>8</v>
      </c>
      <c r="C7" s="19" t="s">
        <v>8</v>
      </c>
      <c r="E7" s="19" t="s">
        <v>8</v>
      </c>
      <c r="G7" s="19" t="s">
        <v>8</v>
      </c>
      <c r="I7" s="19" t="s">
        <v>8</v>
      </c>
      <c r="K7" s="19" t="s">
        <v>8</v>
      </c>
      <c r="M7" s="19" t="s">
        <v>8</v>
      </c>
      <c r="O7" s="19" t="s">
        <v>8</v>
      </c>
      <c r="Q7" s="188" t="s">
        <v>217</v>
      </c>
      <c r="R7" s="189"/>
      <c r="S7" s="189"/>
      <c r="T7" s="189"/>
      <c r="U7" s="189"/>
    </row>
    <row r="8" spans="1:21" ht="15.95" customHeight="1" x14ac:dyDescent="0.25">
      <c r="A8" s="19" t="s">
        <v>8</v>
      </c>
      <c r="C8" s="19" t="s">
        <v>8</v>
      </c>
      <c r="E8" s="19" t="s">
        <v>8</v>
      </c>
      <c r="G8" s="19" t="s">
        <v>8</v>
      </c>
      <c r="I8" s="19" t="s">
        <v>8</v>
      </c>
      <c r="K8" s="19" t="s">
        <v>8</v>
      </c>
      <c r="M8" s="19" t="s">
        <v>8</v>
      </c>
      <c r="O8" s="19" t="s">
        <v>8</v>
      </c>
      <c r="Q8" s="189" t="s">
        <v>218</v>
      </c>
      <c r="R8" s="189"/>
      <c r="S8" s="189"/>
      <c r="T8" s="189"/>
      <c r="U8" s="189"/>
    </row>
    <row r="9" spans="1:21" ht="15.95" customHeight="1" x14ac:dyDescent="0.25">
      <c r="A9" s="19" t="s">
        <v>8</v>
      </c>
      <c r="C9" s="19" t="s">
        <v>8</v>
      </c>
      <c r="E9" s="19" t="s">
        <v>8</v>
      </c>
      <c r="G9" s="19" t="s">
        <v>8</v>
      </c>
      <c r="I9" s="19" t="s">
        <v>8</v>
      </c>
      <c r="K9" s="19" t="s">
        <v>8</v>
      </c>
      <c r="M9" s="19" t="s">
        <v>8</v>
      </c>
      <c r="O9" s="19" t="s">
        <v>8</v>
      </c>
      <c r="Q9" s="187"/>
      <c r="R9" s="187"/>
      <c r="S9" s="187"/>
      <c r="T9" s="187"/>
      <c r="U9" s="187"/>
    </row>
    <row r="10" spans="1:21" ht="15.95" customHeight="1" x14ac:dyDescent="0.25">
      <c r="A10" s="19" t="s">
        <v>8</v>
      </c>
      <c r="C10" s="19" t="s">
        <v>8</v>
      </c>
      <c r="E10" s="19" t="s">
        <v>8</v>
      </c>
      <c r="G10" s="19" t="s">
        <v>8</v>
      </c>
      <c r="I10" s="19" t="s">
        <v>8</v>
      </c>
      <c r="K10" s="19" t="s">
        <v>8</v>
      </c>
      <c r="M10" s="19" t="s">
        <v>8</v>
      </c>
      <c r="O10" s="19" t="s">
        <v>8</v>
      </c>
      <c r="Q10" s="188" t="s">
        <v>219</v>
      </c>
      <c r="R10" s="189"/>
      <c r="S10" s="189"/>
      <c r="T10" s="189"/>
      <c r="U10" s="189"/>
    </row>
    <row r="11" spans="1:21" ht="15.95" customHeight="1" x14ac:dyDescent="0.25">
      <c r="A11" s="19" t="s">
        <v>8</v>
      </c>
      <c r="C11" s="19" t="s">
        <v>8</v>
      </c>
      <c r="E11" s="19" t="s">
        <v>8</v>
      </c>
      <c r="G11" s="19" t="s">
        <v>8</v>
      </c>
      <c r="I11" s="19" t="s">
        <v>8</v>
      </c>
      <c r="K11" s="19" t="s">
        <v>8</v>
      </c>
      <c r="M11" s="19" t="s">
        <v>8</v>
      </c>
      <c r="O11" s="19" t="s">
        <v>8</v>
      </c>
      <c r="Q11" s="189" t="s">
        <v>220</v>
      </c>
      <c r="R11" s="189"/>
      <c r="S11" s="189"/>
      <c r="T11" s="189"/>
      <c r="U11" s="189"/>
    </row>
    <row r="12" spans="1:21" ht="15.95" customHeight="1" x14ac:dyDescent="0.25">
      <c r="A12" s="19" t="s">
        <v>8</v>
      </c>
      <c r="C12" s="19" t="s">
        <v>8</v>
      </c>
      <c r="E12" s="19" t="s">
        <v>8</v>
      </c>
      <c r="G12" s="19" t="s">
        <v>8</v>
      </c>
      <c r="I12" s="19" t="s">
        <v>8</v>
      </c>
      <c r="K12" s="19" t="s">
        <v>8</v>
      </c>
      <c r="M12" s="19" t="s">
        <v>8</v>
      </c>
      <c r="O12" s="19" t="s">
        <v>8</v>
      </c>
      <c r="Q12" s="189" t="s">
        <v>221</v>
      </c>
      <c r="R12" s="189"/>
      <c r="S12" s="189"/>
      <c r="T12" s="189"/>
      <c r="U12" s="189"/>
    </row>
    <row r="13" spans="1:21" ht="15.95" customHeight="1" x14ac:dyDescent="0.25">
      <c r="A13" s="19" t="s">
        <v>8</v>
      </c>
      <c r="C13" s="19" t="s">
        <v>8</v>
      </c>
      <c r="E13" s="19" t="s">
        <v>8</v>
      </c>
      <c r="G13" s="19" t="s">
        <v>8</v>
      </c>
      <c r="I13" s="19" t="s">
        <v>8</v>
      </c>
      <c r="K13" s="19" t="s">
        <v>8</v>
      </c>
      <c r="M13" s="19" t="s">
        <v>8</v>
      </c>
      <c r="O13" s="19" t="s">
        <v>8</v>
      </c>
      <c r="Q13" s="187"/>
      <c r="R13" s="187"/>
      <c r="S13" s="187"/>
      <c r="T13" s="187"/>
      <c r="U13" s="187"/>
    </row>
    <row r="14" spans="1:21" ht="15.95" customHeight="1" x14ac:dyDescent="0.25">
      <c r="A14" s="19" t="s">
        <v>8</v>
      </c>
      <c r="C14" s="19" t="s">
        <v>8</v>
      </c>
      <c r="E14" s="19" t="s">
        <v>8</v>
      </c>
      <c r="G14" s="19" t="s">
        <v>8</v>
      </c>
      <c r="I14" s="19" t="s">
        <v>8</v>
      </c>
      <c r="K14" s="19" t="s">
        <v>8</v>
      </c>
      <c r="M14" s="19" t="s">
        <v>8</v>
      </c>
      <c r="O14" s="19" t="s">
        <v>8</v>
      </c>
      <c r="Q14" s="184" t="s">
        <v>222</v>
      </c>
      <c r="R14" s="185"/>
      <c r="S14" s="185"/>
      <c r="T14" s="185"/>
      <c r="U14" s="186"/>
    </row>
    <row r="15" spans="1:21" ht="15.95" customHeight="1" x14ac:dyDescent="0.25">
      <c r="A15" s="19" t="s">
        <v>8</v>
      </c>
      <c r="C15" s="19" t="s">
        <v>8</v>
      </c>
      <c r="E15" s="19" t="s">
        <v>8</v>
      </c>
      <c r="G15" s="19" t="s">
        <v>8</v>
      </c>
      <c r="I15" s="19" t="s">
        <v>8</v>
      </c>
      <c r="K15" s="19" t="s">
        <v>8</v>
      </c>
      <c r="M15" s="19" t="s">
        <v>8</v>
      </c>
      <c r="O15" s="19" t="s">
        <v>8</v>
      </c>
      <c r="Q15" s="184" t="s">
        <v>252</v>
      </c>
      <c r="R15" s="185"/>
      <c r="S15" s="185"/>
      <c r="T15" s="185"/>
      <c r="U15" s="186"/>
    </row>
    <row r="16" spans="1:21" ht="15.95" customHeight="1" x14ac:dyDescent="0.25">
      <c r="A16" s="19" t="s">
        <v>8</v>
      </c>
      <c r="C16" s="19" t="s">
        <v>8</v>
      </c>
      <c r="E16" s="19" t="s">
        <v>8</v>
      </c>
      <c r="G16" s="19" t="s">
        <v>8</v>
      </c>
      <c r="I16" s="19" t="s">
        <v>8</v>
      </c>
      <c r="K16" s="19" t="s">
        <v>8</v>
      </c>
      <c r="M16" s="19" t="s">
        <v>8</v>
      </c>
      <c r="O16" s="19" t="s">
        <v>8</v>
      </c>
      <c r="Q16" s="184" t="s">
        <v>223</v>
      </c>
      <c r="R16" s="185"/>
      <c r="S16" s="185"/>
      <c r="T16" s="185"/>
      <c r="U16" s="186"/>
    </row>
    <row r="17" spans="1:21" ht="15.95" customHeight="1" thickBot="1" x14ac:dyDescent="0.3">
      <c r="A17" s="19" t="s">
        <v>8</v>
      </c>
      <c r="C17" s="19" t="s">
        <v>8</v>
      </c>
      <c r="E17" s="19" t="s">
        <v>8</v>
      </c>
      <c r="G17" s="19" t="s">
        <v>8</v>
      </c>
      <c r="I17" s="19" t="s">
        <v>8</v>
      </c>
      <c r="K17" s="19" t="s">
        <v>8</v>
      </c>
      <c r="M17" s="19" t="s">
        <v>8</v>
      </c>
      <c r="O17" s="19" t="s">
        <v>8</v>
      </c>
      <c r="Q17" s="81"/>
      <c r="R17" s="81"/>
      <c r="S17" s="81"/>
      <c r="T17" s="81"/>
      <c r="U17" s="81"/>
    </row>
    <row r="18" spans="1:21" ht="15.95" customHeight="1" x14ac:dyDescent="0.25">
      <c r="A18" s="19" t="s">
        <v>8</v>
      </c>
      <c r="C18" s="19" t="s">
        <v>8</v>
      </c>
      <c r="E18" s="19" t="s">
        <v>8</v>
      </c>
      <c r="G18" s="19" t="s">
        <v>8</v>
      </c>
      <c r="I18" s="19" t="s">
        <v>8</v>
      </c>
      <c r="K18" s="19" t="s">
        <v>8</v>
      </c>
      <c r="M18" s="19" t="s">
        <v>8</v>
      </c>
      <c r="O18" s="19" t="s">
        <v>8</v>
      </c>
      <c r="Q18" s="202" t="s">
        <v>224</v>
      </c>
      <c r="R18" s="203"/>
      <c r="S18" s="203"/>
      <c r="T18" s="203"/>
      <c r="U18" s="204"/>
    </row>
    <row r="19" spans="1:21" ht="15.95" customHeight="1" thickBot="1" x14ac:dyDescent="0.3">
      <c r="A19" s="19" t="s">
        <v>8</v>
      </c>
      <c r="C19" s="19" t="s">
        <v>8</v>
      </c>
      <c r="E19" s="19" t="s">
        <v>8</v>
      </c>
      <c r="G19" s="19" t="s">
        <v>8</v>
      </c>
      <c r="I19" s="19" t="s">
        <v>8</v>
      </c>
      <c r="K19" s="19" t="s">
        <v>8</v>
      </c>
      <c r="M19" s="19" t="s">
        <v>8</v>
      </c>
      <c r="O19" s="19" t="s">
        <v>8</v>
      </c>
      <c r="Q19" s="205"/>
      <c r="R19" s="206"/>
      <c r="S19" s="206"/>
      <c r="T19" s="206"/>
      <c r="U19" s="207"/>
    </row>
    <row r="20" spans="1:21" ht="15.95" customHeight="1" x14ac:dyDescent="0.25">
      <c r="A20" s="19" t="s">
        <v>8</v>
      </c>
      <c r="C20" s="19" t="s">
        <v>8</v>
      </c>
      <c r="E20" s="19" t="s">
        <v>8</v>
      </c>
      <c r="G20" s="19" t="s">
        <v>8</v>
      </c>
      <c r="I20" s="19" t="s">
        <v>8</v>
      </c>
      <c r="K20" s="19" t="s">
        <v>8</v>
      </c>
      <c r="M20" s="19" t="s">
        <v>8</v>
      </c>
      <c r="O20" s="19" t="s">
        <v>8</v>
      </c>
    </row>
    <row r="21" spans="1:21" ht="15.95" customHeight="1" x14ac:dyDescent="0.25">
      <c r="A21" s="19" t="s">
        <v>8</v>
      </c>
      <c r="C21" s="19" t="s">
        <v>8</v>
      </c>
      <c r="E21" s="19" t="s">
        <v>8</v>
      </c>
      <c r="G21" s="19" t="s">
        <v>8</v>
      </c>
      <c r="I21" s="19" t="s">
        <v>8</v>
      </c>
      <c r="K21" s="19" t="s">
        <v>8</v>
      </c>
      <c r="M21" s="19" t="s">
        <v>8</v>
      </c>
      <c r="O21" s="19" t="s">
        <v>8</v>
      </c>
    </row>
    <row r="22" spans="1:21" ht="15.95" customHeight="1" x14ac:dyDescent="0.25">
      <c r="A22" s="19" t="s">
        <v>8</v>
      </c>
      <c r="C22" s="19" t="s">
        <v>8</v>
      </c>
      <c r="E22" s="19" t="s">
        <v>8</v>
      </c>
      <c r="G22" s="19" t="s">
        <v>8</v>
      </c>
      <c r="I22" s="19" t="s">
        <v>8</v>
      </c>
      <c r="K22" s="19" t="s">
        <v>8</v>
      </c>
      <c r="M22" s="19" t="s">
        <v>8</v>
      </c>
      <c r="O22" s="19" t="s">
        <v>8</v>
      </c>
    </row>
    <row r="23" spans="1:21" ht="15.95" customHeight="1" x14ac:dyDescent="0.25">
      <c r="A23" s="19" t="s">
        <v>8</v>
      </c>
      <c r="C23" s="19" t="s">
        <v>8</v>
      </c>
      <c r="E23" s="19" t="s">
        <v>8</v>
      </c>
      <c r="G23" s="19" t="s">
        <v>8</v>
      </c>
      <c r="I23" s="19" t="s">
        <v>8</v>
      </c>
      <c r="K23" s="19" t="s">
        <v>8</v>
      </c>
      <c r="M23" s="19" t="s">
        <v>8</v>
      </c>
      <c r="O23" s="19" t="s">
        <v>8</v>
      </c>
    </row>
    <row r="24" spans="1:21" ht="15.95" customHeight="1" x14ac:dyDescent="0.25">
      <c r="A24" s="19" t="s">
        <v>8</v>
      </c>
      <c r="C24" s="19" t="s">
        <v>8</v>
      </c>
      <c r="E24" s="19" t="s">
        <v>8</v>
      </c>
      <c r="G24" s="19" t="s">
        <v>8</v>
      </c>
      <c r="I24" s="19" t="s">
        <v>8</v>
      </c>
      <c r="K24" s="19" t="s">
        <v>8</v>
      </c>
      <c r="M24" s="19" t="s">
        <v>8</v>
      </c>
      <c r="O24" s="19" t="s">
        <v>8</v>
      </c>
    </row>
    <row r="25" spans="1:21" ht="15.95" customHeight="1" thickBot="1" x14ac:dyDescent="0.3">
      <c r="A25" s="20" t="s">
        <v>8</v>
      </c>
      <c r="C25" s="20" t="s">
        <v>8</v>
      </c>
      <c r="E25" s="20" t="s">
        <v>8</v>
      </c>
      <c r="G25" s="20" t="s">
        <v>8</v>
      </c>
      <c r="I25" s="20" t="s">
        <v>8</v>
      </c>
      <c r="K25" s="20" t="s">
        <v>8</v>
      </c>
      <c r="M25" s="20" t="s">
        <v>8</v>
      </c>
      <c r="O25" s="20" t="s">
        <v>8</v>
      </c>
    </row>
  </sheetData>
  <mergeCells count="17">
    <mergeCell ref="Q13:U13"/>
    <mergeCell ref="Q14:U14"/>
    <mergeCell ref="Q15:U15"/>
    <mergeCell ref="Q16:U16"/>
    <mergeCell ref="Q18:U19"/>
    <mergeCell ref="Q12:U12"/>
    <mergeCell ref="Q1:U1"/>
    <mergeCell ref="Q2:U2"/>
    <mergeCell ref="Q3:U3"/>
    <mergeCell ref="Q4:U4"/>
    <mergeCell ref="Q5:U5"/>
    <mergeCell ref="Q6:U6"/>
    <mergeCell ref="Q7:U7"/>
    <mergeCell ref="Q8:U8"/>
    <mergeCell ref="Q9:U9"/>
    <mergeCell ref="Q10:U10"/>
    <mergeCell ref="Q11:U11"/>
  </mergeCells>
  <hyperlinks>
    <hyperlink ref="Q3:U3" location="acties!A1" display="acties!A1" xr:uid="{1FE8A7AC-AECB-4921-88BC-E270EB4FDED6}"/>
    <hyperlink ref="Q4:U4" location="lunches!A1" display="lunches!A1" xr:uid="{89667AB6-49FD-4F16-97A2-6FC58308E8F8}"/>
    <hyperlink ref="Q6:U6" location="diners!A1" display="diners!A1" xr:uid="{1367FBED-EEC1-4BE9-8FD6-C89C44F74D82}"/>
    <hyperlink ref="Q7:U7" location="'vegetarisch veganistisch'!A1" display="'vegetarisch veganistisch'!A1" xr:uid="{CB334770-EA1D-4C2A-8FEC-5E31D1B7E6BD}"/>
    <hyperlink ref="Q8:U8" location="buffetten!A1" display="buffetten!A1" xr:uid="{5819E175-9B2C-4859-851A-38D3137A0465}"/>
    <hyperlink ref="Q10:U10" location="'bbq''s'!A1" display="'bbq''s'!A1" xr:uid="{F9A68688-72EE-4E2C-98C1-6409C1EC9893}"/>
    <hyperlink ref="Q11:U11" location="hapjes!A1" display="hapjes!A1" xr:uid="{64F2E3A2-DE7B-4D8E-AF43-6228D1EFCB47}"/>
    <hyperlink ref="Q12:U12" location="feestdagen!A1" display="feestdagen!A1" xr:uid="{7B036D90-BF09-4E39-99FF-54484B350B94}"/>
    <hyperlink ref="Q14:U14" location="Specials!A1" display="Specials!A1" xr:uid="{E9561F4E-DE31-42D0-B0AA-CF752766C0D3}"/>
    <hyperlink ref="Q16:U16" location="drankarrangementen!A1" display="drankarrangementen!A1" xr:uid="{37B10402-EFB3-4072-8A59-2E7F99B8F547}"/>
    <hyperlink ref="Q2:U2" location="'gebruikte benoemingen'!A1" display="gebruikte benoemingen" xr:uid="{9832AFD7-3A9B-48A1-97BE-AF24798D3DAC}"/>
    <hyperlink ref="Q15:U15" location="borrelplanken!A1" display="Specials" xr:uid="{23E21325-82BA-4BB5-90C5-87640C7587AF}"/>
    <hyperlink ref="Q18:U19" location="maand!A1" display="kalender" xr:uid="{324F2D88-6A80-4BF2-9681-B2675C4AD2E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46</vt:i4>
      </vt:variant>
      <vt:variant>
        <vt:lpstr>Benoemde bereiken</vt:lpstr>
      </vt:variant>
      <vt:variant>
        <vt:i4>307</vt:i4>
      </vt:variant>
    </vt:vector>
  </HeadingPairs>
  <TitlesOfParts>
    <vt:vector size="353" baseType="lpstr">
      <vt:lpstr>maand</vt:lpstr>
      <vt:lpstr>start</vt:lpstr>
      <vt:lpstr>gebruikte benoemingen</vt:lpstr>
      <vt:lpstr>acties</vt:lpstr>
      <vt:lpstr>lunches</vt:lpstr>
      <vt:lpstr>diners</vt:lpstr>
      <vt:lpstr>vegetarisch veganistisch</vt:lpstr>
      <vt:lpstr>buffetten</vt:lpstr>
      <vt:lpstr>bbq's</vt:lpstr>
      <vt:lpstr>hapjes</vt:lpstr>
      <vt:lpstr>feestdagen</vt:lpstr>
      <vt:lpstr>borrelplanken</vt:lpstr>
      <vt:lpstr>Specials</vt:lpstr>
      <vt:lpstr>drankarrangementen</vt:lpstr>
      <vt:lpstr>medewerkers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babyshower</vt:lpstr>
      <vt:lpstr>ballonboog</vt:lpstr>
      <vt:lpstr>band</vt:lpstr>
      <vt:lpstr>barbeque1</vt:lpstr>
      <vt:lpstr>barbeque2</vt:lpstr>
      <vt:lpstr>barbeque3</vt:lpstr>
      <vt:lpstr>barbeque4</vt:lpstr>
      <vt:lpstr>barbeque5</vt:lpstr>
      <vt:lpstr>barbeque6</vt:lpstr>
      <vt:lpstr>barbeque7</vt:lpstr>
      <vt:lpstr>barbeque8</vt:lpstr>
      <vt:lpstr>baropen</vt:lpstr>
      <vt:lpstr>bbq</vt:lpstr>
      <vt:lpstr>beveiliging</vt:lpstr>
      <vt:lpstr>bier1</vt:lpstr>
      <vt:lpstr>bier2</vt:lpstr>
      <vt:lpstr>bier3</vt:lpstr>
      <vt:lpstr>bier4</vt:lpstr>
      <vt:lpstr>bier5</vt:lpstr>
      <vt:lpstr>bier6</vt:lpstr>
      <vt:lpstr>bierproeverij</vt:lpstr>
      <vt:lpstr>bingoavond</vt:lpstr>
      <vt:lpstr>bingoavondactie</vt:lpstr>
      <vt:lpstr>bloemstuk</vt:lpstr>
      <vt:lpstr>borrelavond</vt:lpstr>
      <vt:lpstr>borrelplank</vt:lpstr>
      <vt:lpstr>borrelplankluxe</vt:lpstr>
      <vt:lpstr>bruiloft</vt:lpstr>
      <vt:lpstr>brunch</vt:lpstr>
      <vt:lpstr>buffet</vt:lpstr>
      <vt:lpstr>buffet1</vt:lpstr>
      <vt:lpstr>buffet2</vt:lpstr>
      <vt:lpstr>buffet3</vt:lpstr>
      <vt:lpstr>buffet4</vt:lpstr>
      <vt:lpstr>buffet5</vt:lpstr>
      <vt:lpstr>buffet6</vt:lpstr>
      <vt:lpstr>buffet7</vt:lpstr>
      <vt:lpstr>buffet8</vt:lpstr>
      <vt:lpstr>cadeautafel</vt:lpstr>
      <vt:lpstr>carnaval</vt:lpstr>
      <vt:lpstr>ceremonie</vt:lpstr>
      <vt:lpstr>chocolaatjes</vt:lpstr>
      <vt:lpstr>chocolaatjesluxe</vt:lpstr>
      <vt:lpstr>chocolaatjesoptafel</vt:lpstr>
      <vt:lpstr>comuniefeestluxe</vt:lpstr>
      <vt:lpstr>comunifeest</vt:lpstr>
      <vt:lpstr>cursus</vt:lpstr>
      <vt:lpstr>dag10res1</vt:lpstr>
      <vt:lpstr>dag10res2</vt:lpstr>
      <vt:lpstr>dag10res3</vt:lpstr>
      <vt:lpstr>dag11res1</vt:lpstr>
      <vt:lpstr>dag11res2</vt:lpstr>
      <vt:lpstr>dag11res3</vt:lpstr>
      <vt:lpstr>dag12res1</vt:lpstr>
      <vt:lpstr>dag12res2</vt:lpstr>
      <vt:lpstr>dag12res3</vt:lpstr>
      <vt:lpstr>dag13res1</vt:lpstr>
      <vt:lpstr>dag13res2</vt:lpstr>
      <vt:lpstr>dag13res3</vt:lpstr>
      <vt:lpstr>dag14res1</vt:lpstr>
      <vt:lpstr>dag14res2</vt:lpstr>
      <vt:lpstr>dag14res3</vt:lpstr>
      <vt:lpstr>dag15res1</vt:lpstr>
      <vt:lpstr>dag15res2</vt:lpstr>
      <vt:lpstr>dag15res3</vt:lpstr>
      <vt:lpstr>dag16res1</vt:lpstr>
      <vt:lpstr>dag16res2</vt:lpstr>
      <vt:lpstr>dag16res3</vt:lpstr>
      <vt:lpstr>dag17res1</vt:lpstr>
      <vt:lpstr>dag17res2</vt:lpstr>
      <vt:lpstr>dag17res3</vt:lpstr>
      <vt:lpstr>dag18res1</vt:lpstr>
      <vt:lpstr>dag18res2</vt:lpstr>
      <vt:lpstr>dag18res3</vt:lpstr>
      <vt:lpstr>dag19res1</vt:lpstr>
      <vt:lpstr>dag19res2</vt:lpstr>
      <vt:lpstr>dag19res3</vt:lpstr>
      <vt:lpstr>dag1res1</vt:lpstr>
      <vt:lpstr>dag1res2</vt:lpstr>
      <vt:lpstr>dag1res3</vt:lpstr>
      <vt:lpstr>dag20res1</vt:lpstr>
      <vt:lpstr>dag20res2</vt:lpstr>
      <vt:lpstr>dag20res3</vt:lpstr>
      <vt:lpstr>dag21res1</vt:lpstr>
      <vt:lpstr>dag21res2</vt:lpstr>
      <vt:lpstr>dag21res3</vt:lpstr>
      <vt:lpstr>dag22res1</vt:lpstr>
      <vt:lpstr>dag22res2</vt:lpstr>
      <vt:lpstr>dag22res3</vt:lpstr>
      <vt:lpstr>dag23res1</vt:lpstr>
      <vt:lpstr>dag23res2</vt:lpstr>
      <vt:lpstr>dag23res3</vt:lpstr>
      <vt:lpstr>dag24res1</vt:lpstr>
      <vt:lpstr>dag24res2</vt:lpstr>
      <vt:lpstr>dag24res3</vt:lpstr>
      <vt:lpstr>dag25res1</vt:lpstr>
      <vt:lpstr>dag25res2</vt:lpstr>
      <vt:lpstr>dag25res3</vt:lpstr>
      <vt:lpstr>dag26res1</vt:lpstr>
      <vt:lpstr>dag26res2</vt:lpstr>
      <vt:lpstr>dag26res3</vt:lpstr>
      <vt:lpstr>dag27res1</vt:lpstr>
      <vt:lpstr>dag27res2</vt:lpstr>
      <vt:lpstr>dag27res3</vt:lpstr>
      <vt:lpstr>dag28res1</vt:lpstr>
      <vt:lpstr>dag28res2</vt:lpstr>
      <vt:lpstr>dag28res3</vt:lpstr>
      <vt:lpstr>dag29res1</vt:lpstr>
      <vt:lpstr>dag29res2</vt:lpstr>
      <vt:lpstr>dag29res3</vt:lpstr>
      <vt:lpstr>dag2res1</vt:lpstr>
      <vt:lpstr>dag2res2</vt:lpstr>
      <vt:lpstr>dag2res3</vt:lpstr>
      <vt:lpstr>dag30res1</vt:lpstr>
      <vt:lpstr>dag30res2</vt:lpstr>
      <vt:lpstr>dag30res3</vt:lpstr>
      <vt:lpstr>dag31res1</vt:lpstr>
      <vt:lpstr>dag31res2</vt:lpstr>
      <vt:lpstr>dag31res3</vt:lpstr>
      <vt:lpstr>dag3res1</vt:lpstr>
      <vt:lpstr>dag3res2</vt:lpstr>
      <vt:lpstr>dag3res3</vt:lpstr>
      <vt:lpstr>dag4res1</vt:lpstr>
      <vt:lpstr>dag4res2</vt:lpstr>
      <vt:lpstr>dag4res3</vt:lpstr>
      <vt:lpstr>dag5res1</vt:lpstr>
      <vt:lpstr>dag5res2</vt:lpstr>
      <vt:lpstr>dag5res3</vt:lpstr>
      <vt:lpstr>dag6res1</vt:lpstr>
      <vt:lpstr>dag6res2</vt:lpstr>
      <vt:lpstr>dag6res3</vt:lpstr>
      <vt:lpstr>dag7res1</vt:lpstr>
      <vt:lpstr>dag7res2</vt:lpstr>
      <vt:lpstr>dag7res3</vt:lpstr>
      <vt:lpstr>dag8res1</vt:lpstr>
      <vt:lpstr>dag8res2</vt:lpstr>
      <vt:lpstr>dag8res3</vt:lpstr>
      <vt:lpstr>dag9res1</vt:lpstr>
      <vt:lpstr>dag9res2</vt:lpstr>
      <vt:lpstr>dag9res3</vt:lpstr>
      <vt:lpstr>dieet</vt:lpstr>
      <vt:lpstr>diner1</vt:lpstr>
      <vt:lpstr>diner2</vt:lpstr>
      <vt:lpstr>diner3</vt:lpstr>
      <vt:lpstr>diner4</vt:lpstr>
      <vt:lpstr>diner5</vt:lpstr>
      <vt:lpstr>diner6</vt:lpstr>
      <vt:lpstr>diner7</vt:lpstr>
      <vt:lpstr>diner8</vt:lpstr>
      <vt:lpstr>dinerHG</vt:lpstr>
      <vt:lpstr>dinerNG</vt:lpstr>
      <vt:lpstr>dinerTG</vt:lpstr>
      <vt:lpstr>dinerVG</vt:lpstr>
      <vt:lpstr>disckjockey</vt:lpstr>
      <vt:lpstr>dranken1</vt:lpstr>
      <vt:lpstr>dranken2</vt:lpstr>
      <vt:lpstr>dranken3</vt:lpstr>
      <vt:lpstr>dranken4</vt:lpstr>
      <vt:lpstr>dranken5</vt:lpstr>
      <vt:lpstr>dranken6</vt:lpstr>
      <vt:lpstr>dranken7</vt:lpstr>
      <vt:lpstr>dranken8</vt:lpstr>
      <vt:lpstr>fakkelsopterras</vt:lpstr>
      <vt:lpstr>feestavond</vt:lpstr>
      <vt:lpstr>foodtruck</vt:lpstr>
      <vt:lpstr>fotoshoot</vt:lpstr>
      <vt:lpstr>franksmeets</vt:lpstr>
      <vt:lpstr>hangtafel</vt:lpstr>
      <vt:lpstr>hapjes1</vt:lpstr>
      <vt:lpstr>hapjes2</vt:lpstr>
      <vt:lpstr>hapjes3</vt:lpstr>
      <vt:lpstr>hapjes4</vt:lpstr>
      <vt:lpstr>hapjes5</vt:lpstr>
      <vt:lpstr>hapjes6</vt:lpstr>
      <vt:lpstr>hapjes7</vt:lpstr>
      <vt:lpstr>hapjes8</vt:lpstr>
      <vt:lpstr>hapjesplankenoptafel</vt:lpstr>
      <vt:lpstr>hapjesronde1</vt:lpstr>
      <vt:lpstr>hapjesronde2</vt:lpstr>
      <vt:lpstr>hapjesronde3</vt:lpstr>
      <vt:lpstr>hapjesronde4</vt:lpstr>
      <vt:lpstr>hapjesronde5</vt:lpstr>
      <vt:lpstr>hapjesronde6</vt:lpstr>
      <vt:lpstr>heaterelektrisch</vt:lpstr>
      <vt:lpstr>heaterstaandgas</vt:lpstr>
      <vt:lpstr>hightea</vt:lpstr>
      <vt:lpstr>hightealuxe</vt:lpstr>
      <vt:lpstr>jademestrom</vt:lpstr>
      <vt:lpstr>kaartclub</vt:lpstr>
      <vt:lpstr>kaasplank</vt:lpstr>
      <vt:lpstr>kaasplankluxe</vt:lpstr>
      <vt:lpstr>kerstbrunch</vt:lpstr>
      <vt:lpstr>kinderbbq</vt:lpstr>
      <vt:lpstr>kinderbuffet</vt:lpstr>
      <vt:lpstr>kinderfeest</vt:lpstr>
      <vt:lpstr>kinderfeestluxe</vt:lpstr>
      <vt:lpstr>kinderfeestthema</vt:lpstr>
      <vt:lpstr>kinderknabbels</vt:lpstr>
      <vt:lpstr>kinderknabbelsoptafel</vt:lpstr>
      <vt:lpstr>kindermenufrikandel</vt:lpstr>
      <vt:lpstr>kindermenukroket</vt:lpstr>
      <vt:lpstr>kindermenunuggets</vt:lpstr>
      <vt:lpstr>kindermiddag</vt:lpstr>
      <vt:lpstr>kinderstoel</vt:lpstr>
      <vt:lpstr>knabbelsetjes</vt:lpstr>
      <vt:lpstr>knabbelsetjesoptafel</vt:lpstr>
      <vt:lpstr>koekjesassorti</vt:lpstr>
      <vt:lpstr>koekjesassortioptafel</vt:lpstr>
      <vt:lpstr>koffietafel</vt:lpstr>
      <vt:lpstr>koffietafelcondoleance</vt:lpstr>
      <vt:lpstr>koningsdag</vt:lpstr>
      <vt:lpstr>loesstin</vt:lpstr>
      <vt:lpstr>lunch</vt:lpstr>
      <vt:lpstr>lunch1</vt:lpstr>
      <vt:lpstr>lunch2</vt:lpstr>
      <vt:lpstr>lunch3</vt:lpstr>
      <vt:lpstr>lunch4</vt:lpstr>
      <vt:lpstr>lunch5</vt:lpstr>
      <vt:lpstr>lunch6</vt:lpstr>
      <vt:lpstr>lunch7</vt:lpstr>
      <vt:lpstr>lunch8</vt:lpstr>
      <vt:lpstr>maand1</vt:lpstr>
      <vt:lpstr>medewerker1</vt:lpstr>
      <vt:lpstr>medewerker10</vt:lpstr>
      <vt:lpstr>medewerker11</vt:lpstr>
      <vt:lpstr>medewerker12</vt:lpstr>
      <vt:lpstr>medewerker13</vt:lpstr>
      <vt:lpstr>medewerker14</vt:lpstr>
      <vt:lpstr>medewerker15</vt:lpstr>
      <vt:lpstr>medewerker16</vt:lpstr>
      <vt:lpstr>medewerker17</vt:lpstr>
      <vt:lpstr>medewerker18</vt:lpstr>
      <vt:lpstr>medewerker19</vt:lpstr>
      <vt:lpstr>medewerker2</vt:lpstr>
      <vt:lpstr>medewerker20</vt:lpstr>
      <vt:lpstr>medewerker21</vt:lpstr>
      <vt:lpstr>medewerker22</vt:lpstr>
      <vt:lpstr>medewerker23</vt:lpstr>
      <vt:lpstr>medewerker24</vt:lpstr>
      <vt:lpstr>medewerker25</vt:lpstr>
      <vt:lpstr>medewerker3</vt:lpstr>
      <vt:lpstr>medewerker4</vt:lpstr>
      <vt:lpstr>medewerker5</vt:lpstr>
      <vt:lpstr>medewerker6</vt:lpstr>
      <vt:lpstr>medewerker7</vt:lpstr>
      <vt:lpstr>medewerker8</vt:lpstr>
      <vt:lpstr>medewerker9</vt:lpstr>
      <vt:lpstr>nieuwjaarsdag</vt:lpstr>
      <vt:lpstr>optreden</vt:lpstr>
      <vt:lpstr>opvoering1</vt:lpstr>
      <vt:lpstr>opvoering2</vt:lpstr>
      <vt:lpstr>opvoering3</vt:lpstr>
      <vt:lpstr>paasbrunch</vt:lpstr>
      <vt:lpstr>pamvlassak</vt:lpstr>
      <vt:lpstr>partysnacksportie</vt:lpstr>
      <vt:lpstr>pauze</vt:lpstr>
      <vt:lpstr>pinksterbrunch</vt:lpstr>
      <vt:lpstr>pizzarette</vt:lpstr>
      <vt:lpstr>pizzaretteextra</vt:lpstr>
      <vt:lpstr>pretpark</vt:lpstr>
      <vt:lpstr>projectiescherm</vt:lpstr>
      <vt:lpstr>receptie</vt:lpstr>
      <vt:lpstr>romy</vt:lpstr>
      <vt:lpstr>shift1</vt:lpstr>
      <vt:lpstr>shift2</vt:lpstr>
      <vt:lpstr>shift3</vt:lpstr>
      <vt:lpstr>sinterklaasmiddag</vt:lpstr>
      <vt:lpstr>snacks</vt:lpstr>
      <vt:lpstr>statafel</vt:lpstr>
      <vt:lpstr>steengrill</vt:lpstr>
      <vt:lpstr>strechtent</vt:lpstr>
      <vt:lpstr>tafelrechthoek</vt:lpstr>
      <vt:lpstr>tafelrond</vt:lpstr>
      <vt:lpstr>tafelvierkant</vt:lpstr>
      <vt:lpstr>tentsnelbouwhal</vt:lpstr>
      <vt:lpstr>tentstrech</vt:lpstr>
      <vt:lpstr>themadinermosselen</vt:lpstr>
      <vt:lpstr>themadinerscampis</vt:lpstr>
      <vt:lpstr>themadinersparerib</vt:lpstr>
      <vt:lpstr>themadinersteaks</vt:lpstr>
      <vt:lpstr>thomas</vt:lpstr>
      <vt:lpstr>toke</vt:lpstr>
      <vt:lpstr>trouwdag</vt:lpstr>
      <vt:lpstr>uitstapje</vt:lpstr>
      <vt:lpstr>vega1</vt:lpstr>
      <vt:lpstr>vega2</vt:lpstr>
      <vt:lpstr>vega3</vt:lpstr>
      <vt:lpstr>vega4</vt:lpstr>
      <vt:lpstr>vegan1</vt:lpstr>
      <vt:lpstr>vegan2</vt:lpstr>
      <vt:lpstr>vegan3</vt:lpstr>
      <vt:lpstr>vegan4</vt:lpstr>
      <vt:lpstr>vegetarian</vt:lpstr>
      <vt:lpstr>vergadering</vt:lpstr>
      <vt:lpstr>vergaderingassortiment</vt:lpstr>
      <vt:lpstr>verkeersregelaar</vt:lpstr>
      <vt:lpstr>visplank</vt:lpstr>
      <vt:lpstr>visplankluxe</vt:lpstr>
      <vt:lpstr>vleesplank</vt:lpstr>
      <vt:lpstr>vuurkorf</vt:lpstr>
      <vt:lpstr>wandeling</vt:lpstr>
      <vt:lpstr>welkomstcocktail</vt:lpstr>
      <vt:lpstr>wijnproeverij</vt:lpstr>
      <vt:lpstr>workshop</vt:lpstr>
      <vt:lpstr>worstplank</vt:lpstr>
      <vt:lpstr>zaalaankleden</vt:lpstr>
      <vt:lpstr>zanger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Smeets</dc:creator>
  <cp:lastModifiedBy>Frank Smeets</cp:lastModifiedBy>
  <cp:lastPrinted>2025-05-02T10:53:05Z</cp:lastPrinted>
  <dcterms:created xsi:type="dcterms:W3CDTF">2025-02-12T12:33:27Z</dcterms:created>
  <dcterms:modified xsi:type="dcterms:W3CDTF">2025-06-12T18:55:35Z</dcterms:modified>
</cp:coreProperties>
</file>